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LINs still needed" sheetId="1" r:id="rId1"/>
    <sheet name="Basic gap analysis" sheetId="2" r:id="rId2"/>
    <sheet name="Population at risk" sheetId="3" r:id="rId3"/>
  </sheets>
  <definedNames>
    <definedName name="Excel_BuiltIn__FilterDatabase">'LLINs still needed'!$AP$5:$AQ$51</definedName>
  </definedNames>
  <calcPr fullCalcOnLoad="1"/>
</workbook>
</file>

<file path=xl/sharedStrings.xml><?xml version="1.0" encoding="utf-8"?>
<sst xmlns="http://schemas.openxmlformats.org/spreadsheetml/2006/main" count="304" uniqueCount="107">
  <si>
    <t>Population at risk</t>
  </si>
  <si>
    <t>Theoretical coverage - standard decay</t>
  </si>
  <si>
    <t>Theoretical coverage - no decay in first 3 yrs</t>
  </si>
  <si>
    <t>LLINs needed - standard decay</t>
  </si>
  <si>
    <t>LLINs needed - no decay</t>
  </si>
  <si>
    <t>LLINs needed - minimum</t>
  </si>
  <si>
    <t>AMF potential target country</t>
  </si>
  <si>
    <t>GapMinder model</t>
  </si>
  <si>
    <t>MARA model</t>
  </si>
  <si>
    <t>ALMA figures</t>
  </si>
  <si>
    <t>(From http://www.givewell.org/international/top-charities/AMF#Roomformorefunds)</t>
  </si>
  <si>
    <t>Total gap:</t>
  </si>
  <si>
    <t xml:space="preserve">Sub-Saharan Africa LLIN deliveries </t>
  </si>
  <si>
    <t>GiveWell</t>
  </si>
  <si>
    <t>Nets remaining at period end (following rows are decay figures)</t>
  </si>
  <si>
    <t>Nets remaining at period end (assuming no decay, 3-year lifespan of LLINs)</t>
  </si>
  <si>
    <t>Theoretical coverage - normal decay function</t>
  </si>
  <si>
    <t>Theoretical coverage - no decay in first 3 years</t>
  </si>
  <si>
    <t>Data from Alliance for Malaria Prevention</t>
  </si>
  <si>
    <t>analysis</t>
  </si>
  <si>
    <t>(based on GapMinder)</t>
  </si>
  <si>
    <t>(based on MARA model)</t>
  </si>
  <si>
    <t>(based on ALMA figures)</t>
  </si>
  <si>
    <t>starts</t>
  </si>
  <si>
    <t>Based on attachment received via African Leaders for Malaria Alliance</t>
  </si>
  <si>
    <t>here</t>
  </si>
  <si>
    <t>in LLINs</t>
  </si>
  <si>
    <t>Q3 2011</t>
  </si>
  <si>
    <t>Country</t>
  </si>
  <si>
    <t xml:space="preserve">1st Quarter </t>
  </si>
  <si>
    <t xml:space="preserve">2nd Quarter </t>
  </si>
  <si>
    <t xml:space="preserve">3rd Quarter </t>
  </si>
  <si>
    <t xml:space="preserve">4th Quarter </t>
  </si>
  <si>
    <t>Total</t>
  </si>
  <si>
    <r>
      <t xml:space="preserve">Note: this column assumes that </t>
    </r>
    <r>
      <rPr>
        <sz val="11"/>
        <color indexed="8"/>
        <rFont val="Calibri"/>
        <family val="2"/>
      </rPr>
      <t>one fourth of the total nets distributed in each year is distributed in</t>
    </r>
    <r>
      <rPr>
        <sz val="12"/>
        <color indexed="8"/>
        <rFont val=""/>
        <family val="1"/>
      </rPr>
      <t xml:space="preserve"> each quarter (in 2008, 2009, and 2010).</t>
    </r>
  </si>
  <si>
    <t>Angola</t>
  </si>
  <si>
    <t>Benin</t>
  </si>
  <si>
    <t>Botswana</t>
  </si>
  <si>
    <t>Burkina Faso</t>
  </si>
  <si>
    <t>Burundi</t>
  </si>
  <si>
    <t>C.A.R.</t>
  </si>
  <si>
    <t>Central African Republic</t>
  </si>
  <si>
    <t>Cameroon</t>
  </si>
  <si>
    <t>Cape Verde</t>
  </si>
  <si>
    <t>Chad</t>
  </si>
  <si>
    <t>Comoros</t>
  </si>
  <si>
    <t>Congo</t>
  </si>
  <si>
    <t>Cote d'Ivoire</t>
  </si>
  <si>
    <t>Ivory Coast</t>
  </si>
  <si>
    <t>Djibouti</t>
  </si>
  <si>
    <t>DRC</t>
  </si>
  <si>
    <t>Democratic Republic of Congo</t>
  </si>
  <si>
    <t>E. Guinea</t>
  </si>
  <si>
    <t>Equatorial Guinea</t>
  </si>
  <si>
    <t>Eritrea</t>
  </si>
  <si>
    <t>Ethiopia</t>
  </si>
  <si>
    <t>Gabon</t>
  </si>
  <si>
    <t>Gambia</t>
  </si>
  <si>
    <t>Ghana</t>
  </si>
  <si>
    <t>Guinea</t>
  </si>
  <si>
    <t>Guinea Bissau</t>
  </si>
  <si>
    <t>Kenya</t>
  </si>
  <si>
    <t>Liberia</t>
  </si>
  <si>
    <t>Madagascar</t>
  </si>
  <si>
    <t>Malawi</t>
  </si>
  <si>
    <t>Mali</t>
  </si>
  <si>
    <t>Mauritania</t>
  </si>
  <si>
    <t>Mozambique</t>
  </si>
  <si>
    <t>Mocambique</t>
  </si>
  <si>
    <t>Namibia</t>
  </si>
  <si>
    <t>Niger</t>
  </si>
  <si>
    <t>Nigeria</t>
  </si>
  <si>
    <t>Rwanda</t>
  </si>
  <si>
    <t>Senegal</t>
  </si>
  <si>
    <t>Sierra Leone</t>
  </si>
  <si>
    <t>Somalia</t>
  </si>
  <si>
    <t>South Africa</t>
  </si>
  <si>
    <t>STP</t>
  </si>
  <si>
    <t>SaoTome Principe</t>
  </si>
  <si>
    <t>Sudan North**</t>
  </si>
  <si>
    <t xml:space="preserve">N Sudan </t>
  </si>
  <si>
    <t>Sudan South**</t>
  </si>
  <si>
    <t>S Sudan</t>
  </si>
  <si>
    <t>Swaziland</t>
  </si>
  <si>
    <t>Tanzania</t>
  </si>
  <si>
    <t>Togo</t>
  </si>
  <si>
    <t>Uganda</t>
  </si>
  <si>
    <t>Zambia</t>
  </si>
  <si>
    <t>Zanzibar</t>
  </si>
  <si>
    <t>Zimbabwe</t>
  </si>
  <si>
    <t>**North/South Sudan arbitrarily split 60/40 in 2004-2008 from total Sudan deliveries</t>
  </si>
  <si>
    <t>Total population</t>
  </si>
  <si>
    <t>(GiveWell interpolation assuming constant rate of growth 2008-2030)</t>
  </si>
  <si>
    <t>(GapMinder projection)</t>
  </si>
  <si>
    <t># at risk, 1990</t>
  </si>
  <si>
    <t>% at risk</t>
  </si>
  <si>
    <t>From GapMinder</t>
  </si>
  <si>
    <t>From MARA</t>
  </si>
  <si>
    <t>http://spreadsheets.google.com/pub?key=phAwcNAVuyj0XOoBL_n5tAQ&amp;output=xls</t>
  </si>
  <si>
    <t>From http://www.mara.org.za/popatrisk.htm#Tpop</t>
  </si>
  <si>
    <t>Based on GapMinder population figures, MARA % at risk</t>
  </si>
  <si>
    <t>Based on MARA population figures, MARA % at risk</t>
  </si>
  <si>
    <t>Growth rate</t>
  </si>
  <si>
    <t>Climate &lt;25% suitable (malaria epidemic or absent)</t>
  </si>
  <si>
    <t>Climate 25 to 75% suitable (malaria marginal or strongly seasonal)</t>
  </si>
  <si>
    <t>Climate &gt;75% suitable (malaria endemic; perennial or seasonal)</t>
  </si>
  <si>
    <t>Sudan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</si>
</sst>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%"/>
    <numFmt numFmtId="167" formatCode="#,##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"/>
      <family val="1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5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8" fillId="0" borderId="10" xfId="57" applyFont="1" applyBorder="1" applyAlignment="1">
      <alignment horizontal="left"/>
      <protection/>
    </xf>
    <xf numFmtId="164" fontId="18" fillId="0" borderId="11" xfId="57" applyFont="1" applyBorder="1" applyAlignment="1">
      <alignment horizontal="left"/>
      <protection/>
    </xf>
    <xf numFmtId="164" fontId="18" fillId="0" borderId="0" xfId="57" applyFont="1" applyBorder="1" applyAlignment="1">
      <alignment horizontal="left"/>
      <protection/>
    </xf>
    <xf numFmtId="164" fontId="18" fillId="0" borderId="12" xfId="57" applyFont="1" applyBorder="1" applyAlignment="1">
      <alignment horizontal="left"/>
      <protection/>
    </xf>
    <xf numFmtId="166" fontId="0" fillId="0" borderId="0" xfId="0" applyNumberFormat="1" applyAlignment="1">
      <alignment/>
    </xf>
    <xf numFmtId="164" fontId="19" fillId="0" borderId="13" xfId="57" applyFont="1" applyBorder="1">
      <alignment/>
      <protection/>
    </xf>
    <xf numFmtId="164" fontId="19" fillId="0" borderId="0" xfId="57" applyFont="1" applyBorder="1">
      <alignment/>
      <protection/>
    </xf>
    <xf numFmtId="164" fontId="20" fillId="0" borderId="14" xfId="57" applyFont="1" applyBorder="1" applyAlignment="1">
      <alignment horizontal="center"/>
      <protection/>
    </xf>
    <xf numFmtId="164" fontId="20" fillId="0" borderId="15" xfId="57" applyFont="1" applyBorder="1" applyAlignment="1">
      <alignment horizontal="center"/>
      <protection/>
    </xf>
    <xf numFmtId="164" fontId="20" fillId="0" borderId="16" xfId="57" applyFont="1" applyBorder="1" applyAlignment="1">
      <alignment horizontal="center"/>
      <protection/>
    </xf>
    <xf numFmtId="164" fontId="20" fillId="0" borderId="13" xfId="57" applyFont="1" applyBorder="1" applyAlignment="1">
      <alignment horizontal="center"/>
      <protection/>
    </xf>
    <xf numFmtId="164" fontId="0" fillId="0" borderId="0" xfId="0" applyFont="1" applyAlignment="1">
      <alignment horizontal="right"/>
    </xf>
    <xf numFmtId="164" fontId="21" fillId="0" borderId="13" xfId="57" applyFont="1" applyBorder="1">
      <alignment/>
      <protection/>
    </xf>
    <xf numFmtId="164" fontId="21" fillId="0" borderId="0" xfId="57" applyFont="1" applyBorder="1">
      <alignment/>
      <protection/>
    </xf>
    <xf numFmtId="164" fontId="21" fillId="0" borderId="13" xfId="57" applyFont="1" applyBorder="1" applyAlignment="1">
      <alignment horizontal="center" wrapText="1"/>
      <protection/>
    </xf>
    <xf numFmtId="164" fontId="22" fillId="0" borderId="0" xfId="0" applyFont="1" applyAlignment="1">
      <alignment/>
    </xf>
    <xf numFmtId="164" fontId="23" fillId="0" borderId="17" xfId="57" applyFont="1" applyBorder="1">
      <alignment/>
      <protection/>
    </xf>
    <xf numFmtId="164" fontId="23" fillId="0" borderId="0" xfId="57" applyFont="1" applyBorder="1">
      <alignment/>
      <protection/>
    </xf>
    <xf numFmtId="167" fontId="1" fillId="0" borderId="18" xfId="57" applyNumberFormat="1" applyFont="1" applyBorder="1" applyAlignment="1">
      <alignment horizontal="center"/>
      <protection/>
    </xf>
    <xf numFmtId="167" fontId="1" fillId="0" borderId="19" xfId="57" applyNumberFormat="1" applyFont="1" applyBorder="1" applyAlignment="1">
      <alignment horizontal="center"/>
      <protection/>
    </xf>
    <xf numFmtId="167" fontId="1" fillId="0" borderId="19" xfId="57" applyNumberFormat="1" applyBorder="1" applyAlignment="1">
      <alignment horizontal="center"/>
      <protection/>
    </xf>
    <xf numFmtId="167" fontId="1" fillId="0" borderId="20" xfId="57" applyNumberFormat="1" applyBorder="1" applyAlignment="1">
      <alignment horizontal="center"/>
      <protection/>
    </xf>
    <xf numFmtId="164" fontId="0" fillId="0" borderId="0" xfId="0" applyFont="1" applyAlignment="1">
      <alignment/>
    </xf>
    <xf numFmtId="164" fontId="23" fillId="0" borderId="21" xfId="57" applyFont="1" applyBorder="1">
      <alignment/>
      <protection/>
    </xf>
    <xf numFmtId="167" fontId="1" fillId="0" borderId="22" xfId="57" applyNumberFormat="1" applyFont="1" applyBorder="1" applyAlignment="1">
      <alignment horizontal="center"/>
      <protection/>
    </xf>
    <xf numFmtId="167" fontId="1" fillId="0" borderId="23" xfId="57" applyNumberFormat="1" applyFont="1" applyBorder="1" applyAlignment="1">
      <alignment horizontal="center"/>
      <protection/>
    </xf>
    <xf numFmtId="167" fontId="1" fillId="0" borderId="23" xfId="57" applyNumberFormat="1" applyBorder="1" applyAlignment="1">
      <alignment horizontal="center"/>
      <protection/>
    </xf>
    <xf numFmtId="164" fontId="21" fillId="0" borderId="24" xfId="57" applyFont="1" applyBorder="1">
      <alignment/>
      <protection/>
    </xf>
    <xf numFmtId="167" fontId="21" fillId="0" borderId="25" xfId="57" applyNumberFormat="1" applyFont="1" applyBorder="1" applyAlignment="1">
      <alignment horizontal="center"/>
      <protection/>
    </xf>
    <xf numFmtId="167" fontId="21" fillId="0" borderId="26" xfId="57" applyNumberFormat="1" applyFont="1" applyBorder="1" applyAlignment="1">
      <alignment horizontal="center"/>
      <protection/>
    </xf>
    <xf numFmtId="164" fontId="24" fillId="0" borderId="0" xfId="57" applyFont="1" applyBorder="1">
      <alignment/>
      <protection/>
    </xf>
    <xf numFmtId="164" fontId="24" fillId="0" borderId="0" xfId="57" applyFont="1" applyBorder="1" applyAlignment="1">
      <alignment horizontal="center"/>
      <protection/>
    </xf>
    <xf numFmtId="164" fontId="25" fillId="0" borderId="0" xfId="20" applyNumberFormat="1" applyFont="1" applyFill="1" applyBorder="1" applyAlignment="1" applyProtection="1">
      <alignment/>
      <protection/>
    </xf>
    <xf numFmtId="167" fontId="0" fillId="0" borderId="0" xfId="0" applyNumberFormat="1" applyFont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a.org.za/popatrisk.htm#Tpop" TargetMode="External" /><Relationship Id="rId2" Type="http://schemas.openxmlformats.org/officeDocument/2006/relationships/hyperlink" Target="http://www.mara.org.za/popatrisk.htm#Tpo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1"/>
  <sheetViews>
    <sheetView tabSelected="1" workbookViewId="0" topLeftCell="A1">
      <pane xSplit="1" ySplit="4" topLeftCell="AK5" activePane="bottomRight" state="frozen"/>
      <selection pane="topLeft" activeCell="A1" sqref="A1"/>
      <selection pane="topRight" activeCell="AK1" sqref="AK1"/>
      <selection pane="bottomLeft" activeCell="A5" sqref="A5"/>
      <selection pane="bottomRight" activeCell="AS18" sqref="AS18"/>
    </sheetView>
  </sheetViews>
  <sheetFormatPr defaultColWidth="9.140625" defaultRowHeight="15"/>
  <sheetData>
    <row r="1" spans="2:43" ht="12.75">
      <c r="B1" t="s">
        <v>0</v>
      </c>
      <c r="J1" t="s">
        <v>1</v>
      </c>
      <c r="R1" t="s">
        <v>2</v>
      </c>
      <c r="Z1" t="s">
        <v>3</v>
      </c>
      <c r="AH1" t="s">
        <v>4</v>
      </c>
      <c r="AP1" t="s">
        <v>5</v>
      </c>
      <c r="AQ1" t="s">
        <v>6</v>
      </c>
    </row>
    <row r="2" spans="2:44" ht="12.75">
      <c r="B2" t="s">
        <v>7</v>
      </c>
      <c r="E2" t="s">
        <v>8</v>
      </c>
      <c r="H2" t="s">
        <v>9</v>
      </c>
      <c r="J2" t="s">
        <v>7</v>
      </c>
      <c r="M2" t="s">
        <v>8</v>
      </c>
      <c r="P2" t="s">
        <v>9</v>
      </c>
      <c r="R2" t="s">
        <v>7</v>
      </c>
      <c r="U2" t="s">
        <v>8</v>
      </c>
      <c r="X2" t="s">
        <v>9</v>
      </c>
      <c r="Z2" t="s">
        <v>7</v>
      </c>
      <c r="AC2" t="s">
        <v>8</v>
      </c>
      <c r="AF2" t="s">
        <v>9</v>
      </c>
      <c r="AH2" t="s">
        <v>7</v>
      </c>
      <c r="AK2" t="s">
        <v>8</v>
      </c>
      <c r="AN2" t="s">
        <v>9</v>
      </c>
      <c r="AQ2" t="s">
        <v>10</v>
      </c>
      <c r="AR2" t="s">
        <v>11</v>
      </c>
    </row>
    <row r="3" ht="12.75">
      <c r="AR3" s="1">
        <f>SUM(AR5:AR51)</f>
        <v>6283898.87493262</v>
      </c>
    </row>
    <row r="4" spans="2:40" ht="12.75">
      <c r="B4">
        <v>2010</v>
      </c>
      <c r="C4">
        <v>2011</v>
      </c>
      <c r="E4">
        <v>2010</v>
      </c>
      <c r="F4">
        <v>2011</v>
      </c>
      <c r="H4">
        <v>2010</v>
      </c>
      <c r="J4">
        <v>2010</v>
      </c>
      <c r="K4">
        <v>2011</v>
      </c>
      <c r="M4">
        <v>2010</v>
      </c>
      <c r="N4">
        <v>2011</v>
      </c>
      <c r="P4">
        <v>2010</v>
      </c>
      <c r="R4">
        <v>2010</v>
      </c>
      <c r="S4">
        <v>2011</v>
      </c>
      <c r="U4">
        <v>2010</v>
      </c>
      <c r="V4">
        <v>2011</v>
      </c>
      <c r="X4">
        <v>2010</v>
      </c>
      <c r="Z4">
        <v>2010</v>
      </c>
      <c r="AA4">
        <v>2011</v>
      </c>
      <c r="AC4">
        <v>2010</v>
      </c>
      <c r="AD4">
        <v>2011</v>
      </c>
      <c r="AF4">
        <v>2010</v>
      </c>
      <c r="AH4">
        <v>2010</v>
      </c>
      <c r="AI4">
        <v>2011</v>
      </c>
      <c r="AK4">
        <v>2010</v>
      </c>
      <c r="AL4">
        <v>2011</v>
      </c>
      <c r="AN4">
        <v>2010</v>
      </c>
    </row>
    <row r="5" spans="1:44" ht="12.75">
      <c r="A5" t="str">
        <f>'Basic gap analysis'!A7</f>
        <v>Angola</v>
      </c>
      <c r="B5" s="1">
        <f>'Basic gap analysis'!AI7</f>
        <v>11485009.059875727</v>
      </c>
      <c r="C5" s="1">
        <f>'Basic gap analysis'!AJ7</f>
        <v>11707343.193038667</v>
      </c>
      <c r="E5" s="1">
        <f>'Basic gap analysis'!AP7</f>
        <v>15663930.554510066</v>
      </c>
      <c r="F5" s="1">
        <f>'Basic gap analysis'!AQ7</f>
        <v>16196426.83764737</v>
      </c>
      <c r="H5" s="1">
        <f>'Basic gap analysis'!AT7</f>
        <v>18493050</v>
      </c>
      <c r="J5" s="1">
        <f>'Basic gap analysis'!AZ7</f>
        <v>0.7253704052446036</v>
      </c>
      <c r="K5" s="1">
        <f>'Basic gap analysis'!BA7</f>
        <v>0.573832127257928</v>
      </c>
      <c r="M5" s="1">
        <f>'Basic gap analysis'!BG7</f>
        <v>0.5318515456263508</v>
      </c>
      <c r="N5" s="1">
        <f>'Basic gap analysis'!BH7</f>
        <v>0.4147859102715422</v>
      </c>
      <c r="P5" s="1">
        <f>'Basic gap analysis'!BJ7</f>
        <v>0.4504873818001899</v>
      </c>
      <c r="R5" s="1">
        <f>'Basic gap analysis'!BP7</f>
        <v>0.9332106351961357</v>
      </c>
      <c r="S5" s="1">
        <f>'Basic gap analysis'!BQ7</f>
        <v>0.815468769692918</v>
      </c>
      <c r="U5" s="1">
        <f>'Basic gap analysis'!BW7</f>
        <v>0.684242857353196</v>
      </c>
      <c r="V5" s="1">
        <f>'Basic gap analysis'!BX7</f>
        <v>0.5894493177846353</v>
      </c>
      <c r="X5" s="1">
        <f>'Basic gap analysis'!BZ7</f>
        <v>0.5795654367451556</v>
      </c>
      <c r="Z5" s="1">
        <f>((1-J5)*B5)/1.8</f>
        <v>1752290.768819848</v>
      </c>
      <c r="AA5" s="1">
        <f aca="true" t="shared" si="0" ref="AA5:AA51">((1-K5)*C5)/1.8</f>
        <v>2771829.7466881475</v>
      </c>
      <c r="AC5" s="1">
        <f aca="true" t="shared" si="1" ref="AC5:AC51">((1-M5)*E5)/1.8</f>
        <v>4073913.8213944803</v>
      </c>
      <c r="AD5" s="1">
        <f aca="true" t="shared" si="2" ref="AD5:AD51">((1-N5)*F5)/1.8</f>
        <v>5265765.104804094</v>
      </c>
      <c r="AF5" s="1">
        <f>((1-P5)*H5)/1.8</f>
        <v>5645646.846666666</v>
      </c>
      <c r="AH5" s="1">
        <f>((1-R5)*B5)/1.8</f>
        <v>426153.58881984814</v>
      </c>
      <c r="AI5" s="1">
        <f aca="true" t="shared" si="3" ref="AI5:AI51">((1-S5)*C5)/1.8</f>
        <v>1200205.8016881482</v>
      </c>
      <c r="AK5" s="1">
        <f aca="true" t="shared" si="4" ref="AK5:AK51">((1-U5)*E5)/1.8</f>
        <v>2747776.6413944815</v>
      </c>
      <c r="AL5" s="1">
        <f aca="true" t="shared" si="5" ref="AL5:AL51">((1-V5)*F5)/1.8</f>
        <v>3694141.1598040946</v>
      </c>
      <c r="AN5" s="1">
        <f aca="true" t="shared" si="6" ref="AN5:AN51">((1-X5)*H5)/1.8</f>
        <v>4319509.666666667</v>
      </c>
      <c r="AP5" s="1">
        <f>MIN(AH5:AN5)</f>
        <v>426153.58881984814</v>
      </c>
      <c r="AQ5">
        <v>1</v>
      </c>
      <c r="AR5" s="1">
        <f>IF(ISNUMBER(AP5),AP5*AQ5,0)</f>
        <v>426153.58881984814</v>
      </c>
    </row>
    <row r="6" spans="1:44" ht="12.75">
      <c r="A6" t="str">
        <f>'Basic gap analysis'!A8</f>
        <v>Benin</v>
      </c>
      <c r="B6" s="1">
        <f>'Basic gap analysis'!AI8</f>
        <v>8634276.572044238</v>
      </c>
      <c r="C6" s="1">
        <f>'Basic gap analysis'!AJ8</f>
        <v>8809115.07008386</v>
      </c>
      <c r="E6" s="1">
        <f>'Basic gap analysis'!AP8</f>
        <v>7934855.01414177</v>
      </c>
      <c r="F6" s="1">
        <f>'Basic gap analysis'!AQ8</f>
        <v>8149080.36407084</v>
      </c>
      <c r="H6" s="1">
        <f>'Basic gap analysis'!AT8</f>
        <v>9872366</v>
      </c>
      <c r="J6" s="1">
        <f>'Basic gap analysis'!AZ8</f>
        <v>0.6371208420414975</v>
      </c>
      <c r="K6" s="1">
        <f>'Basic gap analysis'!BA8</f>
        <v>1.1084936610899603</v>
      </c>
      <c r="M6" s="1">
        <f>'Basic gap analysis'!BG8</f>
        <v>0.6932801607837562</v>
      </c>
      <c r="N6" s="1">
        <f>'Basic gap analysis'!BH8</f>
        <v>1.1982760972701967</v>
      </c>
      <c r="P6" s="1">
        <f>'Basic gap analysis'!BJ8</f>
        <v>0.5572197748746349</v>
      </c>
      <c r="R6" s="1">
        <f>'Basic gap analysis'!BP8</f>
        <v>0.7822308845037301</v>
      </c>
      <c r="S6" s="1">
        <f>'Basic gap analysis'!BQ8</f>
        <v>1.3539800541947575</v>
      </c>
      <c r="U6" s="1">
        <f>'Basic gap analysis'!BW8</f>
        <v>0.8511809967495051</v>
      </c>
      <c r="V6" s="1">
        <f>'Basic gap analysis'!BX8</f>
        <v>1.463645659035044</v>
      </c>
      <c r="X6" s="1">
        <f>'Basic gap analysis'!BZ8</f>
        <v>0.6841316255900561</v>
      </c>
      <c r="Z6" s="1">
        <f aca="true" t="shared" si="7" ref="Z6:Z51">((1-J6)*B6)/1.8</f>
        <v>1740666.1178023545</v>
      </c>
      <c r="AA6" s="1">
        <f t="shared" si="0"/>
        <v>-530962.8582867444</v>
      </c>
      <c r="AC6" s="1">
        <f t="shared" si="1"/>
        <v>1352098.5856343163</v>
      </c>
      <c r="AD6" s="1">
        <f t="shared" si="2"/>
        <v>-897648.8060717554</v>
      </c>
      <c r="AF6" s="1">
        <f>((1-P6)*H6)/1.8</f>
        <v>2428493.5777777773</v>
      </c>
      <c r="AH6" s="1">
        <f aca="true" t="shared" si="8" ref="AH6:AH51">((1-R6)*B6)/1.8</f>
        <v>1044599.3178023549</v>
      </c>
      <c r="AI6" s="1">
        <f t="shared" si="3"/>
        <v>-1732361.6832867446</v>
      </c>
      <c r="AK6" s="1">
        <f t="shared" si="4"/>
        <v>656031.7856343165</v>
      </c>
      <c r="AL6" s="1">
        <f t="shared" si="5"/>
        <v>-2099047.631071756</v>
      </c>
      <c r="AN6" s="1">
        <f t="shared" si="6"/>
        <v>1732426.7777777775</v>
      </c>
      <c r="AP6" s="1">
        <f aca="true" t="shared" si="9" ref="AP6:AP51">MIN(AH6:AN6)</f>
        <v>-2099047.631071756</v>
      </c>
      <c r="AQ6">
        <v>0</v>
      </c>
      <c r="AR6" s="1">
        <f aca="true" t="shared" si="10" ref="AR6:AR51">IF(ISNUMBER(AP6),AP6*AQ6,0)</f>
        <v>0</v>
      </c>
    </row>
    <row r="7" spans="1:44" ht="12.75">
      <c r="A7" t="str">
        <f>'Basic gap analysis'!A9</f>
        <v>Botswana</v>
      </c>
      <c r="B7" s="1">
        <f>'Basic gap analysis'!AI9</f>
        <v>587039.6323158982</v>
      </c>
      <c r="C7" s="1">
        <f>'Basic gap analysis'!AJ9</f>
        <v>585342.5701645225</v>
      </c>
      <c r="E7" s="1">
        <f>'Basic gap analysis'!AP9</f>
        <v>747188.0786056436</v>
      </c>
      <c r="F7" s="1">
        <f>'Basic gap analysis'!AQ9</f>
        <v>765865.779674609</v>
      </c>
      <c r="H7" s="1">
        <f>'Basic gap analysis'!AT9</f>
        <v>768580.3583999999</v>
      </c>
      <c r="J7" s="1">
        <f>'Basic gap analysis'!AZ9</f>
        <v>0.3770791405117285</v>
      </c>
      <c r="K7" s="1">
        <f>'Basic gap analysis'!BA9</f>
        <v>0.24571226719350825</v>
      </c>
      <c r="M7" s="1">
        <f>'Basic gap analysis'!BG9</f>
        <v>0.2962579387148269</v>
      </c>
      <c r="N7" s="1">
        <f>'Basic gap analysis'!BH9</f>
        <v>0.1877951121684884</v>
      </c>
      <c r="P7" s="1">
        <f>'Basic gap analysis'!BJ9</f>
        <v>0.2880120439986514</v>
      </c>
      <c r="R7" s="1">
        <f>'Basic gap analysis'!BP9</f>
        <v>0.5399942057564808</v>
      </c>
      <c r="S7" s="1">
        <f>'Basic gap analysis'!BQ9</f>
        <v>0.3361569959702309</v>
      </c>
      <c r="U7" s="1">
        <f>'Basic gap analysis'!BW9</f>
        <v>0.42425462755182364</v>
      </c>
      <c r="V7" s="1">
        <f>'Basic gap analysis'!BX9</f>
        <v>0.2569209974149776</v>
      </c>
      <c r="X7" s="1">
        <f>'Basic gap analysis'!BZ9</f>
        <v>0.41244613726522217</v>
      </c>
      <c r="Z7" s="1">
        <f t="shared" si="7"/>
        <v>203155.1290643879</v>
      </c>
      <c r="AA7" s="1">
        <f t="shared" si="0"/>
        <v>245287.06675806807</v>
      </c>
      <c r="AC7" s="1">
        <f t="shared" si="1"/>
        <v>292126.4881142464</v>
      </c>
      <c r="AD7" s="1">
        <f t="shared" si="2"/>
        <v>345577.73870811606</v>
      </c>
      <c r="AF7" s="1">
        <f>((1-P7)*H7)/1.8</f>
        <v>304011.08799999993</v>
      </c>
      <c r="AH7" s="1">
        <f t="shared" si="8"/>
        <v>150023.12906438787</v>
      </c>
      <c r="AI7" s="1">
        <f t="shared" si="3"/>
        <v>215875.31675806807</v>
      </c>
      <c r="AK7" s="1">
        <f t="shared" si="4"/>
        <v>238994.4881142464</v>
      </c>
      <c r="AL7" s="1">
        <f t="shared" si="5"/>
        <v>316165.98870811606</v>
      </c>
      <c r="AN7" s="1">
        <f t="shared" si="6"/>
        <v>250879.08799999993</v>
      </c>
      <c r="AP7" s="1">
        <f t="shared" si="9"/>
        <v>150023.12906438787</v>
      </c>
      <c r="AQ7">
        <v>1</v>
      </c>
      <c r="AR7" s="1">
        <f t="shared" si="10"/>
        <v>150023.12906438787</v>
      </c>
    </row>
    <row r="8" spans="1:44" ht="12.75">
      <c r="A8" t="str">
        <f>'Basic gap analysis'!A10</f>
        <v>Burkina Faso</v>
      </c>
      <c r="B8" s="1">
        <f>'Basic gap analysis'!AI10</f>
        <v>15614296.029616563</v>
      </c>
      <c r="C8" s="1">
        <f>'Basic gap analysis'!AJ10</f>
        <v>16059082.759545913</v>
      </c>
      <c r="E8" s="1">
        <f>'Basic gap analysis'!AP10</f>
        <v>15714963.30140842</v>
      </c>
      <c r="F8" s="1">
        <f>'Basic gap analysis'!AQ10</f>
        <v>16155060.350533172</v>
      </c>
      <c r="H8" s="1">
        <f>'Basic gap analysis'!AT10</f>
        <v>16096850</v>
      </c>
      <c r="J8" s="1">
        <f>'Basic gap analysis'!AZ10</f>
        <v>0.7004254884918159</v>
      </c>
      <c r="K8" s="1">
        <f>'Basic gap analysis'!BA10</f>
        <v>0.5668127462379042</v>
      </c>
      <c r="M8" s="1">
        <f>'Basic gap analysis'!BG10</f>
        <v>0.695938686857756</v>
      </c>
      <c r="N8" s="1">
        <f>'Basic gap analysis'!BH10</f>
        <v>0.563445298469565</v>
      </c>
      <c r="P8" s="1">
        <f>'Basic gap analysis'!BJ10</f>
        <v>0.6794280200163387</v>
      </c>
      <c r="R8" s="1">
        <f>'Basic gap analysis'!BP10</f>
        <v>0.8289878054987706</v>
      </c>
      <c r="S8" s="1">
        <f>'Basic gap analysis'!BQ10</f>
        <v>0.7266011592762935</v>
      </c>
      <c r="U8" s="1">
        <f>'Basic gap analysis'!BW10</f>
        <v>0.8236774564303256</v>
      </c>
      <c r="V8" s="1">
        <f>'Basic gap analysis'!BX10</f>
        <v>0.7222844048128175</v>
      </c>
      <c r="X8" s="1">
        <f>'Basic gap analysis'!BZ10</f>
        <v>0.8041362751097265</v>
      </c>
      <c r="Z8" s="1">
        <f t="shared" si="7"/>
        <v>2598691.725342534</v>
      </c>
      <c r="AA8" s="1">
        <f t="shared" si="0"/>
        <v>3864772.199192174</v>
      </c>
      <c r="AC8" s="1">
        <f t="shared" si="1"/>
        <v>2654617.9874491217</v>
      </c>
      <c r="AD8" s="1">
        <f t="shared" si="2"/>
        <v>3918093.0830739853</v>
      </c>
      <c r="AF8" s="1">
        <f>((1-P8)*H8)/1.8</f>
        <v>2866777.264444443</v>
      </c>
      <c r="AH8" s="1">
        <f t="shared" si="8"/>
        <v>1483463.9053425342</v>
      </c>
      <c r="AI8" s="1">
        <f t="shared" si="3"/>
        <v>2439185.894192174</v>
      </c>
      <c r="AK8" s="1">
        <f t="shared" si="4"/>
        <v>1539390.167449122</v>
      </c>
      <c r="AL8" s="1">
        <f t="shared" si="5"/>
        <v>2492506.778073985</v>
      </c>
      <c r="AN8" s="1">
        <f t="shared" si="6"/>
        <v>1751549.4444444436</v>
      </c>
      <c r="AP8" s="1">
        <f t="shared" si="9"/>
        <v>1483463.9053425342</v>
      </c>
      <c r="AQ8">
        <v>0</v>
      </c>
      <c r="AR8" s="1">
        <f t="shared" si="10"/>
        <v>0</v>
      </c>
    </row>
    <row r="9" spans="1:44" ht="12.75">
      <c r="A9" t="str">
        <f>'Basic gap analysis'!A11</f>
        <v>Burundi</v>
      </c>
      <c r="B9" s="1">
        <f>'Basic gap analysis'!AI11</f>
        <v>5734657.536771807</v>
      </c>
      <c r="C9" s="1">
        <f>'Basic gap analysis'!AJ11</f>
        <v>5889815.758392432</v>
      </c>
      <c r="E9" s="1">
        <f>'Basic gap analysis'!AP11</f>
        <v>5190654.034101291</v>
      </c>
      <c r="F9" s="1">
        <f>'Basic gap analysis'!AQ11</f>
        <v>5299644.312036089</v>
      </c>
      <c r="H9" s="1">
        <f>'Basic gap analysis'!AT11</f>
        <v>7451276.04</v>
      </c>
      <c r="J9" s="1">
        <f>'Basic gap analysis'!AZ11</f>
        <v>1.6414659434570122</v>
      </c>
      <c r="K9" s="1">
        <f>'Basic gap analysis'!BA11</f>
        <v>1.3442592571284417</v>
      </c>
      <c r="M9" s="1">
        <f>'Basic gap analysis'!BG11</f>
        <v>1.8134988350518737</v>
      </c>
      <c r="N9" s="1">
        <f>'Basic gap analysis'!BH11</f>
        <v>1.4939567431004008</v>
      </c>
      <c r="P9" s="1">
        <f>'Basic gap analysis'!BJ11</f>
        <v>1.2633064448918203</v>
      </c>
      <c r="R9" s="1">
        <f>'Basic gap analysis'!BP11</f>
        <v>2.089889330470214</v>
      </c>
      <c r="S9" s="1">
        <f>'Basic gap analysis'!BQ11</f>
        <v>1.8511388636332884</v>
      </c>
      <c r="U9" s="1">
        <f>'Basic gap analysis'!BW11</f>
        <v>2.3089189765418543</v>
      </c>
      <c r="V9" s="1">
        <f>'Basic gap analysis'!BX11</f>
        <v>2.0572827548517476</v>
      </c>
      <c r="X9" s="1">
        <f>'Basic gap analysis'!BZ11</f>
        <v>1.608422441426556</v>
      </c>
      <c r="Z9" s="1">
        <f t="shared" si="7"/>
        <v>-2043659.726237885</v>
      </c>
      <c r="AA9" s="1">
        <f t="shared" si="0"/>
        <v>-1126457.5542264269</v>
      </c>
      <c r="AC9" s="1">
        <f t="shared" si="1"/>
        <v>-2345883.8943881714</v>
      </c>
      <c r="AD9" s="1">
        <f t="shared" si="2"/>
        <v>-1454330.5799799503</v>
      </c>
      <c r="AF9" s="1">
        <f>((1-P9)*H9)/1.8</f>
        <v>-1089982.7800000005</v>
      </c>
      <c r="AH9" s="1">
        <f t="shared" si="8"/>
        <v>-3472301.1462378846</v>
      </c>
      <c r="AI9" s="1">
        <f t="shared" si="3"/>
        <v>-2785028.384226427</v>
      </c>
      <c r="AK9" s="1">
        <f t="shared" si="4"/>
        <v>-3774525.314388172</v>
      </c>
      <c r="AL9" s="1">
        <f t="shared" si="5"/>
        <v>-3112901.4099799506</v>
      </c>
      <c r="AN9" s="1">
        <f t="shared" si="6"/>
        <v>-2518624.2</v>
      </c>
      <c r="AP9" s="1">
        <f t="shared" si="9"/>
        <v>-3774525.314388172</v>
      </c>
      <c r="AQ9">
        <v>0</v>
      </c>
      <c r="AR9" s="1">
        <f t="shared" si="10"/>
        <v>0</v>
      </c>
    </row>
    <row r="10" spans="1:44" ht="12.75">
      <c r="A10" t="str">
        <f>'Basic gap analysis'!A12</f>
        <v>C.A.R.</v>
      </c>
      <c r="B10" s="1">
        <f>'Basic gap analysis'!AI12</f>
        <v>4539500.700847299</v>
      </c>
      <c r="C10" s="1">
        <f>'Basic gap analysis'!AJ12</f>
        <v>4592736.586297968</v>
      </c>
      <c r="E10" s="1">
        <f>'Basic gap analysis'!AP12</f>
        <v>4433662.755896542</v>
      </c>
      <c r="F10" s="1">
        <f>'Basic gap analysis'!AQ12</f>
        <v>4526758.179490496</v>
      </c>
      <c r="H10" s="1">
        <f>'Basic gap analysis'!AT12</f>
        <v>4592236</v>
      </c>
      <c r="J10" s="1">
        <f>'Basic gap analysis'!AZ12</f>
        <v>0.5256927043880798</v>
      </c>
      <c r="K10" s="1">
        <f>'Basic gap analysis'!BA12</f>
        <v>0.30806417337782993</v>
      </c>
      <c r="M10" s="1">
        <f>'Basic gap analysis'!BG12</f>
        <v>0.538241749854843</v>
      </c>
      <c r="N10" s="1">
        <f>'Basic gap analysis'!BH12</f>
        <v>0.3125542703850038</v>
      </c>
      <c r="P10" s="1">
        <f>'Basic gap analysis'!BJ12</f>
        <v>0.5196558713445912</v>
      </c>
      <c r="R10" s="1">
        <f>'Basic gap analysis'!BP12</f>
        <v>0.7896826184718736</v>
      </c>
      <c r="S10" s="1">
        <f>'Basic gap analysis'!BQ12</f>
        <v>0.5363994110504317</v>
      </c>
      <c r="U10" s="1">
        <f>'Basic gap analysis'!BW12</f>
        <v>0.8085334851489208</v>
      </c>
      <c r="V10" s="1">
        <f>'Basic gap analysis'!BX12</f>
        <v>0.5442175398636561</v>
      </c>
      <c r="X10" s="1">
        <f>'Basic gap analysis'!BZ12</f>
        <v>0.7806142367247677</v>
      </c>
      <c r="Z10" s="1">
        <f t="shared" si="7"/>
        <v>1196176.8338040547</v>
      </c>
      <c r="AA10" s="1">
        <f t="shared" si="0"/>
        <v>1765488.3257210932</v>
      </c>
      <c r="AC10" s="1">
        <f t="shared" si="1"/>
        <v>1137377.9754980789</v>
      </c>
      <c r="AD10" s="1">
        <f t="shared" si="2"/>
        <v>1728833.6552724983</v>
      </c>
      <c r="AF10" s="1">
        <f>((1-P10)*H10)/1.8</f>
        <v>1225474.222222222</v>
      </c>
      <c r="AH10" s="1">
        <f t="shared" si="8"/>
        <v>530408.8338040548</v>
      </c>
      <c r="AI10" s="1">
        <f t="shared" si="3"/>
        <v>1182886.3257210935</v>
      </c>
      <c r="AK10" s="1">
        <f t="shared" si="4"/>
        <v>471609.975498079</v>
      </c>
      <c r="AL10" s="1">
        <f t="shared" si="5"/>
        <v>1146231.6552724978</v>
      </c>
      <c r="AN10" s="1">
        <f t="shared" si="6"/>
        <v>559706.222222222</v>
      </c>
      <c r="AP10" s="1">
        <f t="shared" si="9"/>
        <v>471609.975498079</v>
      </c>
      <c r="AQ10">
        <v>0</v>
      </c>
      <c r="AR10" s="1">
        <f t="shared" si="10"/>
        <v>0</v>
      </c>
    </row>
    <row r="11" spans="1:44" ht="12.75">
      <c r="A11" t="str">
        <f>'Basic gap analysis'!A13</f>
        <v>Cameroon</v>
      </c>
      <c r="B11" s="1">
        <f>'Basic gap analysis'!AI13</f>
        <v>17291250.931338772</v>
      </c>
      <c r="C11" s="1">
        <f>'Basic gap analysis'!AJ13</f>
        <v>17580184.46287739</v>
      </c>
      <c r="E11" s="1">
        <f>'Basic gap analysis'!AP13</f>
        <v>17935749.871646594</v>
      </c>
      <c r="F11" s="1">
        <f>'Basic gap analysis'!AQ13</f>
        <v>18438039.978276614</v>
      </c>
      <c r="H11" s="1">
        <f>'Basic gap analysis'!AT13</f>
        <v>19661990</v>
      </c>
      <c r="J11" s="1">
        <f>'Basic gap analysis'!AZ13</f>
        <v>0.0971717319164432</v>
      </c>
      <c r="K11" s="1">
        <f>'Basic gap analysis'!BA13</f>
        <v>0.8790244943465574</v>
      </c>
      <c r="M11" s="1">
        <f>'Basic gap analysis'!BG13</f>
        <v>0.09367998617421325</v>
      </c>
      <c r="N11" s="1">
        <f>'Basic gap analysis'!BH13</f>
        <v>0.8381266542542999</v>
      </c>
      <c r="P11" s="1">
        <f>'Basic gap analysis'!BJ13</f>
        <v>0.08545527690737306</v>
      </c>
      <c r="R11" s="1">
        <f>'Basic gap analysis'!BP13</f>
        <v>0.16681763577741734</v>
      </c>
      <c r="S11" s="1">
        <f>'Basic gap analysis'!BQ13</f>
        <v>0.9834604316302039</v>
      </c>
      <c r="U11" s="1">
        <f>'Basic gap analysis'!BW13</f>
        <v>0.16082325080591622</v>
      </c>
      <c r="V11" s="1">
        <f>'Basic gap analysis'!BX13</f>
        <v>0.9377035639563694</v>
      </c>
      <c r="X11" s="1">
        <f>'Basic gap analysis'!BZ13</f>
        <v>0.14670364495150287</v>
      </c>
      <c r="Z11" s="1">
        <f t="shared" si="7"/>
        <v>8672794.51741043</v>
      </c>
      <c r="AA11" s="1">
        <f t="shared" si="0"/>
        <v>1181539.8360429932</v>
      </c>
      <c r="AC11" s="1">
        <f t="shared" si="1"/>
        <v>9030849.484248107</v>
      </c>
      <c r="AD11" s="1">
        <f t="shared" si="2"/>
        <v>1658126.2334870063</v>
      </c>
      <c r="AF11" s="1">
        <f>((1-P11)*H11)/1.8</f>
        <v>9989871.777777778</v>
      </c>
      <c r="AH11" s="1">
        <f t="shared" si="8"/>
        <v>8003758.517410429</v>
      </c>
      <c r="AI11" s="1">
        <f t="shared" si="3"/>
        <v>161538.14604299303</v>
      </c>
      <c r="AK11" s="1">
        <f t="shared" si="4"/>
        <v>8361813.484248108</v>
      </c>
      <c r="AL11" s="1">
        <f t="shared" si="5"/>
        <v>638124.5434870069</v>
      </c>
      <c r="AN11" s="1">
        <f t="shared" si="6"/>
        <v>9320835.777777776</v>
      </c>
      <c r="AP11" s="1">
        <f t="shared" si="9"/>
        <v>161538.14604299303</v>
      </c>
      <c r="AQ11">
        <v>1</v>
      </c>
      <c r="AR11" s="1">
        <f t="shared" si="10"/>
        <v>161538.14604299303</v>
      </c>
    </row>
    <row r="12" spans="1:44" ht="12.75">
      <c r="A12" t="str">
        <f>'Basic gap analysis'!A14</f>
        <v>Cape Verde</v>
      </c>
      <c r="B12" s="1" t="e">
        <f>'Basic gap analysis'!AI14</f>
        <v>#N/A</v>
      </c>
      <c r="C12" s="1" t="e">
        <f>'Basic gap analysis'!AJ14</f>
        <v>#N/A</v>
      </c>
      <c r="E12" s="1" t="e">
        <f>'Basic gap analysis'!AP14</f>
        <v>#N/A</v>
      </c>
      <c r="F12" s="1" t="e">
        <f>'Basic gap analysis'!AQ14</f>
        <v>#N/A</v>
      </c>
      <c r="H12" s="1">
        <f>'Basic gap analysis'!AT14</f>
        <v>0</v>
      </c>
      <c r="J12" s="1" t="e">
        <f>'Basic gap analysis'!AZ14</f>
        <v>#N/A</v>
      </c>
      <c r="K12" s="1" t="e">
        <f>'Basic gap analysis'!BA14</f>
        <v>#N/A</v>
      </c>
      <c r="M12" s="1" t="e">
        <f>'Basic gap analysis'!BG14</f>
        <v>#N/A</v>
      </c>
      <c r="N12" s="1" t="e">
        <f>'Basic gap analysis'!BH14</f>
        <v>#N/A</v>
      </c>
      <c r="P12" s="1" t="e">
        <f>'Basic gap analysis'!BJ14</f>
        <v>#DIV/0!</v>
      </c>
      <c r="R12" s="1" t="e">
        <f>'Basic gap analysis'!BP14</f>
        <v>#N/A</v>
      </c>
      <c r="S12" s="1" t="e">
        <f>'Basic gap analysis'!BQ14</f>
        <v>#N/A</v>
      </c>
      <c r="U12" s="1" t="e">
        <f>'Basic gap analysis'!BW14</f>
        <v>#N/A</v>
      </c>
      <c r="V12" s="1" t="e">
        <f>'Basic gap analysis'!BX14</f>
        <v>#N/A</v>
      </c>
      <c r="X12" s="1" t="e">
        <f>'Basic gap analysis'!BZ14</f>
        <v>#DIV/0!</v>
      </c>
      <c r="Z12" s="1" t="e">
        <f t="shared" si="7"/>
        <v>#N/A</v>
      </c>
      <c r="AA12" s="1" t="e">
        <f t="shared" si="0"/>
        <v>#N/A</v>
      </c>
      <c r="AC12" s="1" t="e">
        <f t="shared" si="1"/>
        <v>#N/A</v>
      </c>
      <c r="AD12" s="1" t="e">
        <f t="shared" si="2"/>
        <v>#N/A</v>
      </c>
      <c r="AF12" s="1" t="e">
        <f>((1-P12)*H12)/1.8</f>
        <v>#DIV/0!</v>
      </c>
      <c r="AH12" s="1" t="e">
        <f t="shared" si="8"/>
        <v>#N/A</v>
      </c>
      <c r="AI12" s="1" t="e">
        <f t="shared" si="3"/>
        <v>#N/A</v>
      </c>
      <c r="AK12" s="1" t="e">
        <f t="shared" si="4"/>
        <v>#N/A</v>
      </c>
      <c r="AL12" s="1" t="e">
        <f t="shared" si="5"/>
        <v>#N/A</v>
      </c>
      <c r="AN12" s="1" t="e">
        <f t="shared" si="6"/>
        <v>#DIV/0!</v>
      </c>
      <c r="AP12" s="1" t="e">
        <f t="shared" si="9"/>
        <v>#N/A</v>
      </c>
      <c r="AQ12">
        <v>0</v>
      </c>
      <c r="AR12" s="1">
        <f t="shared" si="10"/>
        <v>0</v>
      </c>
    </row>
    <row r="13" spans="1:44" ht="12.75">
      <c r="A13" t="str">
        <f>'Basic gap analysis'!A15</f>
        <v>Chad</v>
      </c>
      <c r="B13" s="1">
        <f>'Basic gap analysis'!AI15</f>
        <v>10618665.116262622</v>
      </c>
      <c r="C13" s="1">
        <f>'Basic gap analysis'!AJ15</f>
        <v>10914241.319890603</v>
      </c>
      <c r="E13" s="1">
        <f>'Basic gap analysis'!AP15</f>
        <v>9399202.775365826</v>
      </c>
      <c r="F13" s="1">
        <f>'Basic gap analysis'!AQ15</f>
        <v>9671804.252650645</v>
      </c>
      <c r="H13" s="1">
        <f>'Basic gap analysis'!AT15</f>
        <v>11597751</v>
      </c>
      <c r="J13" s="1">
        <f>'Basic gap analysis'!AZ15</f>
        <v>0.2595121109695467</v>
      </c>
      <c r="K13" s="1">
        <f>'Basic gap analysis'!BA15</f>
        <v>1.26263273635754</v>
      </c>
      <c r="M13" s="1">
        <f>'Basic gap analysis'!BG15</f>
        <v>0.2931814820744461</v>
      </c>
      <c r="N13" s="1">
        <f>'Basic gap analysis'!BH15</f>
        <v>1.4248301581603333</v>
      </c>
      <c r="P13" s="1">
        <f>'Basic gap analysis'!BJ15</f>
        <v>0.23760401477838247</v>
      </c>
      <c r="R13" s="1">
        <f>'Basic gap analysis'!BP15</f>
        <v>0.29896435806587923</v>
      </c>
      <c r="S13" s="1">
        <f>'Basic gap analysis'!BQ15</f>
        <v>1.420321811260389</v>
      </c>
      <c r="U13" s="1">
        <f>'Basic gap analysis'!BW15</f>
        <v>0.3377523047295297</v>
      </c>
      <c r="V13" s="1">
        <f>'Basic gap analysis'!BX15</f>
        <v>1.6027759242285753</v>
      </c>
      <c r="X13" s="1">
        <f>'Basic gap analysis'!BZ15</f>
        <v>0.2737256904377409</v>
      </c>
      <c r="Z13" s="1">
        <f t="shared" si="7"/>
        <v>4368329.397923679</v>
      </c>
      <c r="AA13" s="1">
        <f t="shared" si="0"/>
        <v>-1592465.0350607769</v>
      </c>
      <c r="AC13" s="1">
        <f t="shared" si="1"/>
        <v>3690850.3196476814</v>
      </c>
      <c r="AD13" s="1">
        <f t="shared" si="2"/>
        <v>-2282707.8501940877</v>
      </c>
      <c r="AF13" s="1">
        <f>((1-P13)*H13)/1.8</f>
        <v>4912266</v>
      </c>
      <c r="AH13" s="1">
        <f t="shared" si="8"/>
        <v>4135590.397923679</v>
      </c>
      <c r="AI13" s="1">
        <f t="shared" si="3"/>
        <v>-2548607.6000607763</v>
      </c>
      <c r="AK13" s="1">
        <f t="shared" si="4"/>
        <v>3458111.319647681</v>
      </c>
      <c r="AL13" s="1">
        <f t="shared" si="5"/>
        <v>-3238850.415194087</v>
      </c>
      <c r="AN13" s="1">
        <f t="shared" si="6"/>
        <v>4679527</v>
      </c>
      <c r="AP13" s="1">
        <f t="shared" si="9"/>
        <v>-3238850.415194087</v>
      </c>
      <c r="AQ13">
        <v>1</v>
      </c>
      <c r="AR13" s="1">
        <f t="shared" si="10"/>
        <v>-3238850.415194087</v>
      </c>
    </row>
    <row r="14" spans="1:44" ht="12.75">
      <c r="A14" t="str">
        <f>'Basic gap analysis'!A16</f>
        <v>Comoros</v>
      </c>
      <c r="B14" s="1" t="e">
        <f>'Basic gap analysis'!AI16</f>
        <v>#N/A</v>
      </c>
      <c r="C14" s="1" t="e">
        <f>'Basic gap analysis'!AJ16</f>
        <v>#N/A</v>
      </c>
      <c r="E14" s="1" t="e">
        <f>'Basic gap analysis'!AP16</f>
        <v>#N/A</v>
      </c>
      <c r="F14" s="1" t="e">
        <f>'Basic gap analysis'!AQ16</f>
        <v>#N/A</v>
      </c>
      <c r="H14" s="1">
        <f>'Basic gap analysis'!AT16</f>
        <v>666986</v>
      </c>
      <c r="J14" s="1" t="e">
        <f>'Basic gap analysis'!AZ16</f>
        <v>#N/A</v>
      </c>
      <c r="K14" s="1" t="e">
        <f>'Basic gap analysis'!BA16</f>
        <v>#N/A</v>
      </c>
      <c r="M14" s="1" t="e">
        <f>'Basic gap analysis'!BG16</f>
        <v>#N/A</v>
      </c>
      <c r="N14" s="1" t="e">
        <f>'Basic gap analysis'!BH16</f>
        <v>#N/A</v>
      </c>
      <c r="P14" s="1">
        <f>'Basic gap analysis'!BJ16</f>
        <v>0.82607037029263</v>
      </c>
      <c r="R14" s="1" t="e">
        <f>'Basic gap analysis'!BP16</f>
        <v>#N/A</v>
      </c>
      <c r="S14" s="1" t="e">
        <f>'Basic gap analysis'!BQ16</f>
        <v>#N/A</v>
      </c>
      <c r="U14" s="1" t="e">
        <f>'Basic gap analysis'!BW16</f>
        <v>#N/A</v>
      </c>
      <c r="V14" s="1" t="e">
        <f>'Basic gap analysis'!BX16</f>
        <v>#N/A</v>
      </c>
      <c r="X14" s="1">
        <f>'Basic gap analysis'!BZ16</f>
        <v>0.974783878522188</v>
      </c>
      <c r="Z14" s="1" t="e">
        <f t="shared" si="7"/>
        <v>#N/A</v>
      </c>
      <c r="AA14" s="1" t="e">
        <f t="shared" si="0"/>
        <v>#N/A</v>
      </c>
      <c r="AC14" s="1" t="e">
        <f t="shared" si="1"/>
        <v>#N/A</v>
      </c>
      <c r="AD14" s="1" t="e">
        <f t="shared" si="2"/>
        <v>#N/A</v>
      </c>
      <c r="AF14" s="1">
        <f>((1-P14)*H14)/1.8</f>
        <v>64449.23777777773</v>
      </c>
      <c r="AH14" s="1" t="e">
        <f t="shared" si="8"/>
        <v>#N/A</v>
      </c>
      <c r="AI14" s="1" t="e">
        <f t="shared" si="3"/>
        <v>#N/A</v>
      </c>
      <c r="AK14" s="1" t="e">
        <f t="shared" si="4"/>
        <v>#N/A</v>
      </c>
      <c r="AL14" s="1" t="e">
        <f t="shared" si="5"/>
        <v>#N/A</v>
      </c>
      <c r="AN14" s="1">
        <f t="shared" si="6"/>
        <v>9343.777777777748</v>
      </c>
      <c r="AP14" s="1" t="e">
        <f t="shared" si="9"/>
        <v>#N/A</v>
      </c>
      <c r="AQ14">
        <v>0</v>
      </c>
      <c r="AR14" s="1">
        <f t="shared" si="10"/>
        <v>0</v>
      </c>
    </row>
    <row r="15" spans="1:44" ht="12.75">
      <c r="A15" t="str">
        <f>'Basic gap analysis'!A17</f>
        <v>Congo</v>
      </c>
      <c r="B15" s="1">
        <f>'Basic gap analysis'!AI17</f>
        <v>4110384.425994357</v>
      </c>
      <c r="C15" s="1">
        <f>'Basic gap analysis'!AJ17</f>
        <v>4218001.161083348</v>
      </c>
      <c r="E15" s="1">
        <f>'Basic gap analysis'!AP17</f>
        <v>3944761.435655502</v>
      </c>
      <c r="F15" s="1">
        <f>'Basic gap analysis'!AQ17</f>
        <v>4059169.840346401</v>
      </c>
      <c r="H15" s="1">
        <f>'Basic gap analysis'!AT17</f>
        <v>4011220</v>
      </c>
      <c r="J15" s="1">
        <f>'Basic gap analysis'!AZ17</f>
        <v>1.2289780498518594</v>
      </c>
      <c r="K15" s="1">
        <f>'Basic gap analysis'!BA17</f>
        <v>1.2049682764180651</v>
      </c>
      <c r="M15" s="1">
        <f>'Basic gap analysis'!BG17</f>
        <v>1.2805773729027998</v>
      </c>
      <c r="N15" s="1">
        <f>'Basic gap analysis'!BH17</f>
        <v>1.252117499120526</v>
      </c>
      <c r="P15" s="1">
        <f>'Basic gap analysis'!BJ17</f>
        <v>1.2593605526498173</v>
      </c>
      <c r="R15" s="1">
        <f>'Basic gap analysis'!BP17</f>
        <v>1.4340914107015674</v>
      </c>
      <c r="S15" s="1">
        <f>'Basic gap analysis'!BQ17</f>
        <v>1.5577061501596319</v>
      </c>
      <c r="U15" s="1">
        <f>'Basic gap analysis'!BW17</f>
        <v>1.4943025316359801</v>
      </c>
      <c r="V15" s="1">
        <f>'Basic gap analysis'!BX17</f>
        <v>1.618657658689959</v>
      </c>
      <c r="X15" s="1">
        <f>'Basic gap analysis'!BZ17</f>
        <v>1.4695446771805087</v>
      </c>
      <c r="Z15" s="1">
        <f t="shared" si="7"/>
        <v>-522882.11666980135</v>
      </c>
      <c r="AA15" s="1">
        <f t="shared" si="0"/>
        <v>-480309.1266203619</v>
      </c>
      <c r="AC15" s="1">
        <f t="shared" si="1"/>
        <v>-614894.8890802766</v>
      </c>
      <c r="AD15" s="1">
        <f t="shared" si="2"/>
        <v>-568548.7492519995</v>
      </c>
      <c r="AF15" s="1">
        <f>((1-P15)*H15)/1.8</f>
        <v>-577973.4644444444</v>
      </c>
      <c r="AH15" s="1">
        <f t="shared" si="8"/>
        <v>-991268.0966698016</v>
      </c>
      <c r="AI15" s="1">
        <f t="shared" si="3"/>
        <v>-1306891.7716203618</v>
      </c>
      <c r="AK15" s="1">
        <f t="shared" si="4"/>
        <v>-1083280.869080277</v>
      </c>
      <c r="AL15" s="1">
        <f t="shared" si="5"/>
        <v>-1395131.3942519997</v>
      </c>
      <c r="AN15" s="1">
        <f t="shared" si="6"/>
        <v>-1046359.4444444445</v>
      </c>
      <c r="AP15" s="1">
        <f t="shared" si="9"/>
        <v>-1395131.3942519997</v>
      </c>
      <c r="AQ15">
        <v>0</v>
      </c>
      <c r="AR15" s="1">
        <f t="shared" si="10"/>
        <v>0</v>
      </c>
    </row>
    <row r="16" spans="1:44" ht="12.75">
      <c r="A16" t="str">
        <f>'Basic gap analysis'!A18</f>
        <v>Cote d'Ivoire</v>
      </c>
      <c r="B16" s="1">
        <f>'Basic gap analysis'!AI18</f>
        <v>18966913.576969326</v>
      </c>
      <c r="C16" s="1">
        <f>'Basic gap analysis'!AJ18</f>
        <v>19271298.968438704</v>
      </c>
      <c r="E16" s="1">
        <f>'Basic gap analysis'!AP18</f>
        <v>19063563.857839078</v>
      </c>
      <c r="F16" s="1">
        <f>'Basic gap analysis'!AQ18</f>
        <v>19540101.903936274</v>
      </c>
      <c r="H16" s="1">
        <f>'Basic gap analysis'!AT18</f>
        <v>20374640</v>
      </c>
      <c r="J16" s="1">
        <f>'Basic gap analysis'!AZ18</f>
        <v>0.8191132639980355</v>
      </c>
      <c r="K16" s="1">
        <f>'Basic gap analysis'!BA18</f>
        <v>0.691975412962024</v>
      </c>
      <c r="M16" s="1">
        <f>'Basic gap analysis'!BG18</f>
        <v>0.8149604451641639</v>
      </c>
      <c r="N16" s="1">
        <f>'Basic gap analysis'!BH18</f>
        <v>0.6824562700624229</v>
      </c>
      <c r="P16" s="1">
        <f>'Basic gap analysis'!BJ18</f>
        <v>0.7625190181519772</v>
      </c>
      <c r="R16" s="1">
        <f>'Basic gap analysis'!BP18</f>
        <v>0.9643886300093928</v>
      </c>
      <c r="S16" s="1">
        <f>'Basic gap analysis'!BQ18</f>
        <v>0.8580993957430025</v>
      </c>
      <c r="U16" s="1">
        <f>'Basic gap analysis'!BW18</f>
        <v>0.9594992802187094</v>
      </c>
      <c r="V16" s="1">
        <f>'Basic gap analysis'!BX18</f>
        <v>0.8462949723240056</v>
      </c>
      <c r="X16" s="1">
        <f>'Basic gap analysis'!BZ18</f>
        <v>0.8977570057679547</v>
      </c>
      <c r="Z16" s="1">
        <f t="shared" si="7"/>
        <v>1906035.0494274034</v>
      </c>
      <c r="AA16" s="1">
        <f t="shared" si="0"/>
        <v>3297796.6146881687</v>
      </c>
      <c r="AC16" s="1">
        <f t="shared" si="1"/>
        <v>1959729.6499105985</v>
      </c>
      <c r="AD16" s="1">
        <f t="shared" si="2"/>
        <v>3447131.578853486</v>
      </c>
      <c r="AF16" s="1">
        <f>((1-P16)*H16)/1.8</f>
        <v>2688105.284444444</v>
      </c>
      <c r="AH16" s="1">
        <f t="shared" si="8"/>
        <v>375243.2094274033</v>
      </c>
      <c r="AI16" s="1">
        <f t="shared" si="3"/>
        <v>1519227.2046881688</v>
      </c>
      <c r="AK16" s="1">
        <f t="shared" si="4"/>
        <v>428937.80991059926</v>
      </c>
      <c r="AL16" s="1">
        <f t="shared" si="5"/>
        <v>1668562.1688534862</v>
      </c>
      <c r="AN16" s="1">
        <f t="shared" si="6"/>
        <v>1157313.444444444</v>
      </c>
      <c r="AP16" s="1">
        <f t="shared" si="9"/>
        <v>375243.2094274033</v>
      </c>
      <c r="AQ16">
        <v>0</v>
      </c>
      <c r="AR16" s="1">
        <f t="shared" si="10"/>
        <v>0</v>
      </c>
    </row>
    <row r="17" spans="1:44" ht="12.75">
      <c r="A17" t="str">
        <f>'Basic gap analysis'!A19</f>
        <v>Djibouti</v>
      </c>
      <c r="B17" s="1">
        <f>'Basic gap analysis'!AI19</f>
        <v>4914.80599723083</v>
      </c>
      <c r="C17" s="1">
        <f>'Basic gap analysis'!AJ19</f>
        <v>4999.597255356588</v>
      </c>
      <c r="E17" s="1">
        <f>'Basic gap analysis'!AP19</f>
        <v>7443.575621231255</v>
      </c>
      <c r="F17" s="1">
        <f>'Basic gap analysis'!AQ19</f>
        <v>7607.3229364261615</v>
      </c>
      <c r="H17" s="1">
        <f>'Basic gap analysis'!AT19</f>
        <v>324546.24</v>
      </c>
      <c r="J17" s="1">
        <f>'Basic gap analysis'!AZ19</f>
        <v>24.706387203974316</v>
      </c>
      <c r="K17" s="1">
        <f>'Basic gap analysis'!BA19</f>
        <v>18.896077058763385</v>
      </c>
      <c r="M17" s="1">
        <f>'Basic gap analysis'!BG19</f>
        <v>16.313006836882852</v>
      </c>
      <c r="N17" s="1">
        <f>'Basic gap analysis'!BH19</f>
        <v>12.418662358559251</v>
      </c>
      <c r="P17" s="1">
        <f>'Basic gap analysis'!BJ19</f>
        <v>0.3741442205585251</v>
      </c>
      <c r="R17" s="1">
        <f>'Basic gap analysis'!BP19</f>
        <v>40.58345336771838</v>
      </c>
      <c r="S17" s="1">
        <f>'Basic gap analysis'!BQ19</f>
        <v>24.92399760130527</v>
      </c>
      <c r="U17" s="1">
        <f>'Basic gap analysis'!BW19</f>
        <v>26.796234786825067</v>
      </c>
      <c r="V17" s="1">
        <f>'Basic gap analysis'!BX19</f>
        <v>16.380262944186303</v>
      </c>
      <c r="X17" s="1">
        <f>'Basic gap analysis'!BZ19</f>
        <v>0.6145805294185507</v>
      </c>
      <c r="Z17" s="1">
        <f t="shared" si="7"/>
        <v>-64729.05222376066</v>
      </c>
      <c r="AA17" s="1">
        <f t="shared" si="0"/>
        <v>-49707.32096924635</v>
      </c>
      <c r="AC17" s="1">
        <f t="shared" si="1"/>
        <v>-63324.180210427076</v>
      </c>
      <c r="AD17" s="1">
        <f t="shared" si="2"/>
        <v>-48258.584479763245</v>
      </c>
      <c r="AF17" s="1">
        <f>((1-P17)*H17)/1.8</f>
        <v>112843.96666666666</v>
      </c>
      <c r="AH17" s="1">
        <f t="shared" si="8"/>
        <v>-108080.55222376065</v>
      </c>
      <c r="AI17" s="1">
        <f t="shared" si="3"/>
        <v>-66450.19596924634</v>
      </c>
      <c r="AK17" s="1">
        <f t="shared" si="4"/>
        <v>-106675.68021042708</v>
      </c>
      <c r="AL17" s="1">
        <f t="shared" si="5"/>
        <v>-65001.45947976323</v>
      </c>
      <c r="AN17" s="1">
        <f t="shared" si="6"/>
        <v>69492.46666666666</v>
      </c>
      <c r="AP17" s="1">
        <f t="shared" si="9"/>
        <v>-108080.55222376065</v>
      </c>
      <c r="AQ17">
        <v>0</v>
      </c>
      <c r="AR17" s="1">
        <f t="shared" si="10"/>
        <v>0</v>
      </c>
    </row>
    <row r="18" spans="1:44" ht="12.75">
      <c r="A18" t="str">
        <f>'Basic gap analysis'!A20</f>
        <v>DRC</v>
      </c>
      <c r="B18" s="1">
        <f>'Basic gap analysis'!AI20</f>
        <v>64034103.88219965</v>
      </c>
      <c r="C18" s="1">
        <f>'Basic gap analysis'!AJ20</f>
        <v>65825702.392383724</v>
      </c>
      <c r="E18" s="1">
        <f>'Basic gap analysis'!AP20</f>
        <v>66352751.55274497</v>
      </c>
      <c r="F18" s="1">
        <f>'Basic gap analysis'!AQ20</f>
        <v>68608417.42503755</v>
      </c>
      <c r="H18" s="1">
        <f>'Basic gap analysis'!AT20</f>
        <v>69009704</v>
      </c>
      <c r="J18" s="1">
        <f>'Basic gap analysis'!AZ20</f>
        <v>0.5942050277145685</v>
      </c>
      <c r="K18" s="1">
        <f>'Basic gap analysis'!BA20</f>
        <v>0.8421289339772223</v>
      </c>
      <c r="M18" s="1">
        <f>'Basic gap analysis'!BG20</f>
        <v>0.5734409739097839</v>
      </c>
      <c r="N18" s="1">
        <f>'Basic gap analysis'!BH20</f>
        <v>0.8079727045820234</v>
      </c>
      <c r="P18" s="1">
        <f>'Basic gap analysis'!BJ20</f>
        <v>0.5513628412607016</v>
      </c>
      <c r="R18" s="1">
        <f>'Basic gap analysis'!BP20</f>
        <v>0.7811739115147541</v>
      </c>
      <c r="S18" s="1">
        <f>'Basic gap analysis'!BQ20</f>
        <v>1.0475248891226148</v>
      </c>
      <c r="U18" s="1">
        <f>'Basic gap analysis'!BW20</f>
        <v>0.7538763687928873</v>
      </c>
      <c r="V18" s="1">
        <f>'Basic gap analysis'!BX20</f>
        <v>1.005037926655867</v>
      </c>
      <c r="X18" s="1">
        <f>'Basic gap analysis'!BZ20</f>
        <v>0.7248512672942345</v>
      </c>
      <c r="Z18" s="1">
        <f t="shared" si="7"/>
        <v>14435954.116777582</v>
      </c>
      <c r="AA18" s="1">
        <f t="shared" si="0"/>
        <v>5773318.782435403</v>
      </c>
      <c r="AC18" s="1">
        <f t="shared" si="1"/>
        <v>15724091.711524984</v>
      </c>
      <c r="AD18" s="1">
        <f t="shared" si="2"/>
        <v>7319271.578354187</v>
      </c>
      <c r="AF18" s="1">
        <f>((1-P18)*H18)/1.8</f>
        <v>17200176.40444444</v>
      </c>
      <c r="AH18" s="1">
        <f t="shared" si="8"/>
        <v>7784629.156777581</v>
      </c>
      <c r="AI18" s="1">
        <f t="shared" si="3"/>
        <v>-1737977.3375645967</v>
      </c>
      <c r="AK18" s="1">
        <f t="shared" si="4"/>
        <v>9072766.751524987</v>
      </c>
      <c r="AL18" s="1">
        <f t="shared" si="5"/>
        <v>-192024.54164580783</v>
      </c>
      <c r="AN18" s="1">
        <f t="shared" si="6"/>
        <v>10548851.44444444</v>
      </c>
      <c r="AP18" s="1">
        <f t="shared" si="9"/>
        <v>-1737977.3375645967</v>
      </c>
      <c r="AQ18">
        <v>1</v>
      </c>
      <c r="AR18" s="1">
        <f t="shared" si="10"/>
        <v>-1737977.3375645967</v>
      </c>
    </row>
    <row r="19" spans="1:44" ht="12.75">
      <c r="A19" t="str">
        <f>'Basic gap analysis'!A21</f>
        <v>E. Guinea</v>
      </c>
      <c r="B19" s="1">
        <f>'Basic gap analysis'!AI21</f>
        <v>570976.798670834</v>
      </c>
      <c r="C19" s="1">
        <f>'Basic gap analysis'!AJ21</f>
        <v>581173.0678201482</v>
      </c>
      <c r="E19" s="1">
        <f>'Basic gap analysis'!AP21</f>
        <v>576442.0702441887</v>
      </c>
      <c r="F19" s="1">
        <f>'Basic gap analysis'!AQ21</f>
        <v>591430.8967115454</v>
      </c>
      <c r="H19" s="1">
        <f>'Basic gap analysis'!AT21</f>
        <v>545238</v>
      </c>
      <c r="J19" s="1">
        <f>'Basic gap analysis'!AZ21</f>
        <v>0.1820091468548641</v>
      </c>
      <c r="K19" s="1">
        <f>'Basic gap analysis'!BA21</f>
        <v>0.08767121675323025</v>
      </c>
      <c r="M19" s="1">
        <f>'Basic gap analysis'!BG21</f>
        <v>0.18028351045921545</v>
      </c>
      <c r="N19" s="1">
        <f>'Basic gap analysis'!BH21</f>
        <v>0.08615063954775184</v>
      </c>
      <c r="P19" s="1">
        <f>'Basic gap analysis'!BJ21</f>
        <v>0.1906011686639596</v>
      </c>
      <c r="R19" s="1">
        <f>'Basic gap analysis'!BP21</f>
        <v>0.35039952668083735</v>
      </c>
      <c r="S19" s="1">
        <f>'Basic gap analysis'!BQ21</f>
        <v>0.13685682355916387</v>
      </c>
      <c r="U19" s="1">
        <f>'Basic gap analysis'!BW21</f>
        <v>0.347077373993969</v>
      </c>
      <c r="V19" s="1">
        <f>'Basic gap analysis'!BX21</f>
        <v>0.13448316691306084</v>
      </c>
      <c r="X19" s="1">
        <f>'Basic gap analysis'!BZ21</f>
        <v>0.3669406754481529</v>
      </c>
      <c r="Z19" s="1">
        <f t="shared" si="7"/>
        <v>259474.33259490778</v>
      </c>
      <c r="AA19" s="1">
        <f t="shared" si="0"/>
        <v>294567.176566749</v>
      </c>
      <c r="AC19" s="1">
        <f t="shared" si="1"/>
        <v>262510.5945801048</v>
      </c>
      <c r="AD19" s="1">
        <f t="shared" si="2"/>
        <v>300265.970395303</v>
      </c>
      <c r="AF19" s="1">
        <f>((1-P19)*H19)/1.8</f>
        <v>245175</v>
      </c>
      <c r="AH19" s="1">
        <f t="shared" si="8"/>
        <v>206059.33259490778</v>
      </c>
      <c r="AI19" s="1">
        <f t="shared" si="3"/>
        <v>278686.426566749</v>
      </c>
      <c r="AK19" s="1">
        <f t="shared" si="4"/>
        <v>209095.5945801048</v>
      </c>
      <c r="AL19" s="1">
        <f t="shared" si="5"/>
        <v>284385.220395303</v>
      </c>
      <c r="AN19" s="1">
        <f t="shared" si="6"/>
        <v>191760</v>
      </c>
      <c r="AP19" s="1">
        <f t="shared" si="9"/>
        <v>191760</v>
      </c>
      <c r="AQ19">
        <v>0</v>
      </c>
      <c r="AR19" s="1">
        <f t="shared" si="10"/>
        <v>0</v>
      </c>
    </row>
    <row r="20" spans="1:44" ht="12.75">
      <c r="A20" t="str">
        <f>'Basic gap analysis'!A22</f>
        <v>Eritrea</v>
      </c>
      <c r="B20" s="1">
        <f>'Basic gap analysis'!AI22</f>
        <v>4592692.901901401</v>
      </c>
      <c r="C20" s="1">
        <f>'Basic gap analysis'!AJ22</f>
        <v>4687295.892852935</v>
      </c>
      <c r="E20" s="1">
        <f>'Basic gap analysis'!AP22</f>
        <v>4344362.875980583</v>
      </c>
      <c r="F20" s="1">
        <f>'Basic gap analysis'!AQ22</f>
        <v>4466026.620615279</v>
      </c>
      <c r="H20" s="1">
        <f>'Basic gap analysis'!AT22</f>
        <v>3566379.85</v>
      </c>
      <c r="J20" s="1">
        <f>'Basic gap analysis'!AZ22</f>
        <v>0.6260252669647638</v>
      </c>
      <c r="K20" s="1">
        <f>'Basic gap analysis'!BA22</f>
        <v>0.5287811366419674</v>
      </c>
      <c r="M20" s="1">
        <f>'Basic gap analysis'!BG22</f>
        <v>0.6618097709784523</v>
      </c>
      <c r="N20" s="1">
        <f>'Basic gap analysis'!BH22</f>
        <v>0.554979596081882</v>
      </c>
      <c r="P20" s="1">
        <f>'Basic gap analysis'!BJ22</f>
        <v>0.8061793529929235</v>
      </c>
      <c r="R20" s="1">
        <f>'Basic gap analysis'!BP22</f>
        <v>0.77089752692461</v>
      </c>
      <c r="S20" s="1">
        <f>'Basic gap analysis'!BQ22</f>
        <v>0.6701324114804614</v>
      </c>
      <c r="U20" s="1">
        <f>'Basic gap analysis'!BW22</f>
        <v>0.8149631375350663</v>
      </c>
      <c r="V20" s="1">
        <f>'Basic gap analysis'!BX22</f>
        <v>0.7033341193042986</v>
      </c>
      <c r="X20" s="1">
        <f>'Basic gap analysis'!BZ22</f>
        <v>0.992742149998408</v>
      </c>
      <c r="Z20" s="1">
        <f t="shared" si="7"/>
        <v>954195.0566118892</v>
      </c>
      <c r="AA20" s="1">
        <f t="shared" si="0"/>
        <v>1227079.023807186</v>
      </c>
      <c r="AC20" s="1">
        <f t="shared" si="1"/>
        <v>816233.9311003238</v>
      </c>
      <c r="AD20" s="1">
        <f t="shared" si="2"/>
        <v>1104151.6503418218</v>
      </c>
      <c r="AF20" s="1">
        <f>((1-P20)*H20)/1.8</f>
        <v>384021.13888888905</v>
      </c>
      <c r="AH20" s="1">
        <f t="shared" si="8"/>
        <v>584554.056611889</v>
      </c>
      <c r="AI20" s="1">
        <f t="shared" si="3"/>
        <v>858992.7738071862</v>
      </c>
      <c r="AK20" s="1">
        <f t="shared" si="4"/>
        <v>446592.9311003238</v>
      </c>
      <c r="AL20" s="1">
        <f t="shared" si="5"/>
        <v>736065.4003418217</v>
      </c>
      <c r="AN20" s="1">
        <f t="shared" si="6"/>
        <v>14380.138888888905</v>
      </c>
      <c r="AP20" s="1">
        <f t="shared" si="9"/>
        <v>14380.138888888905</v>
      </c>
      <c r="AQ20">
        <v>0</v>
      </c>
      <c r="AR20" s="1">
        <f t="shared" si="10"/>
        <v>0</v>
      </c>
    </row>
    <row r="21" spans="1:44" ht="12.75">
      <c r="A21" t="str">
        <f>'Basic gap analysis'!A23</f>
        <v>Ethiopia</v>
      </c>
      <c r="B21" s="1">
        <f>'Basic gap analysis'!AI23</f>
        <v>28848394.536292307</v>
      </c>
      <c r="C21" s="1">
        <f>'Basic gap analysis'!AJ23</f>
        <v>29369034.14323825</v>
      </c>
      <c r="E21" s="1">
        <f>'Basic gap analysis'!AP23</f>
        <v>29150388.230607342</v>
      </c>
      <c r="F21" s="1">
        <f>'Basic gap analysis'!AQ23</f>
        <v>29937390.905280095</v>
      </c>
      <c r="H21" s="1">
        <f>'Basic gap analysis'!AT23</f>
        <v>54814475.232</v>
      </c>
      <c r="J21" s="1">
        <f>'Basic gap analysis'!AZ23</f>
        <v>1.0394594977642733</v>
      </c>
      <c r="K21" s="1">
        <f>'Basic gap analysis'!BA23</f>
        <v>0.8668264218304662</v>
      </c>
      <c r="M21" s="1">
        <f>'Basic gap analysis'!BG23</f>
        <v>1.0286908516887097</v>
      </c>
      <c r="N21" s="1">
        <f>'Basic gap analysis'!BH23</f>
        <v>0.850369855527723</v>
      </c>
      <c r="P21" s="1">
        <f>'Basic gap analysis'!BJ23</f>
        <v>0.5470587389386176</v>
      </c>
      <c r="R21" s="1">
        <f>'Basic gap analysis'!BP23</f>
        <v>1.202843969578481</v>
      </c>
      <c r="S21" s="1">
        <f>'Basic gap analysis'!BQ23</f>
        <v>1.097029866316453</v>
      </c>
      <c r="U21" s="1">
        <f>'Basic gap analysis'!BW23</f>
        <v>1.190382684631471</v>
      </c>
      <c r="V21" s="1">
        <f>'Basic gap analysis'!BX23</f>
        <v>1.07620292302485</v>
      </c>
      <c r="X21" s="1">
        <f>'Basic gap analysis'!BZ23</f>
        <v>0.6330466040791815</v>
      </c>
      <c r="Z21" s="1">
        <f t="shared" si="7"/>
        <v>-632412.8665042775</v>
      </c>
      <c r="AA21" s="1">
        <f t="shared" si="0"/>
        <v>2172877.424576803</v>
      </c>
      <c r="AC21" s="1">
        <f t="shared" si="1"/>
        <v>-464638.5918848127</v>
      </c>
      <c r="AD21" s="1">
        <f t="shared" si="2"/>
        <v>2488631.181266717</v>
      </c>
      <c r="AF21" s="1">
        <f>((1-P21)*H21)/1.8</f>
        <v>13793187.519999996</v>
      </c>
      <c r="AH21" s="1">
        <f t="shared" si="8"/>
        <v>-3250957.1465042736</v>
      </c>
      <c r="AI21" s="1">
        <f t="shared" si="3"/>
        <v>-1583151.920423196</v>
      </c>
      <c r="AK21" s="1">
        <f t="shared" si="4"/>
        <v>-3083182.8718848103</v>
      </c>
      <c r="AL21" s="1">
        <f t="shared" si="5"/>
        <v>-1267398.1637332796</v>
      </c>
      <c r="AN21" s="1">
        <f t="shared" si="6"/>
        <v>11174643.239999998</v>
      </c>
      <c r="AP21" s="1">
        <f t="shared" si="9"/>
        <v>-3250957.1465042736</v>
      </c>
      <c r="AQ21">
        <v>0</v>
      </c>
      <c r="AR21" s="1">
        <f t="shared" si="10"/>
        <v>0</v>
      </c>
    </row>
    <row r="22" spans="1:44" ht="12.75">
      <c r="A22" t="str">
        <f>'Basic gap analysis'!A24</f>
        <v>Gabon</v>
      </c>
      <c r="B22" s="1">
        <f>'Basic gap analysis'!AI24</f>
        <v>1487953.1525727597</v>
      </c>
      <c r="C22" s="1">
        <f>'Basic gap analysis'!AJ24</f>
        <v>1516721.3039400554</v>
      </c>
      <c r="E22" s="1">
        <f>'Basic gap analysis'!AP24</f>
        <v>1567453.1851298844</v>
      </c>
      <c r="F22" s="1">
        <f>'Basic gap analysis'!AQ24</f>
        <v>1611349.661894487</v>
      </c>
      <c r="H22" s="1">
        <f>'Basic gap analysis'!AT24</f>
        <v>1389756</v>
      </c>
      <c r="J22" s="1">
        <f>'Basic gap analysis'!AZ24</f>
        <v>0.15339821660738664</v>
      </c>
      <c r="K22" s="1">
        <f>'Basic gap analysis'!BA24</f>
        <v>0.14326921131490103</v>
      </c>
      <c r="M22" s="1">
        <f>'Basic gap analysis'!BG24</f>
        <v>0.1456179758128384</v>
      </c>
      <c r="N22" s="1">
        <f>'Basic gap analysis'!BH24</f>
        <v>0.13485556247581787</v>
      </c>
      <c r="P22" s="1">
        <f>'Basic gap analysis'!BJ24</f>
        <v>0.16423700275444036</v>
      </c>
      <c r="R22" s="1">
        <f>'Basic gap analysis'!BP24</f>
        <v>0.17417362875430126</v>
      </c>
      <c r="S22" s="1">
        <f>'Basic gap analysis'!BQ24</f>
        <v>0.1735699230413161</v>
      </c>
      <c r="U22" s="1">
        <f>'Basic gap analysis'!BW24</f>
        <v>0.16533967486788126</v>
      </c>
      <c r="V22" s="1">
        <f>'Basic gap analysis'!BX24</f>
        <v>0.16337683013535667</v>
      </c>
      <c r="X22" s="1">
        <f>'Basic gap analysis'!BZ24</f>
        <v>0.1864803605812819</v>
      </c>
      <c r="Z22" s="1">
        <f t="shared" si="7"/>
        <v>699835.4403181999</v>
      </c>
      <c r="AA22" s="1">
        <f t="shared" si="0"/>
        <v>721901.021633364</v>
      </c>
      <c r="AC22" s="1">
        <f t="shared" si="1"/>
        <v>744002.1250721579</v>
      </c>
      <c r="AD22" s="1">
        <f t="shared" si="2"/>
        <v>774472.3316080483</v>
      </c>
      <c r="AF22" s="1">
        <f>((1-P22)*H22)/1.8</f>
        <v>645281.4666666666</v>
      </c>
      <c r="AH22" s="1">
        <f t="shared" si="8"/>
        <v>682661.6403181999</v>
      </c>
      <c r="AI22" s="1">
        <f t="shared" si="3"/>
        <v>696368.946633364</v>
      </c>
      <c r="AK22" s="1">
        <f t="shared" si="4"/>
        <v>726828.325072158</v>
      </c>
      <c r="AL22" s="1">
        <f t="shared" si="5"/>
        <v>748940.2566080483</v>
      </c>
      <c r="AN22" s="1">
        <f t="shared" si="6"/>
        <v>628107.6666666666</v>
      </c>
      <c r="AP22" s="1">
        <f t="shared" si="9"/>
        <v>628107.6666666666</v>
      </c>
      <c r="AQ22">
        <v>0</v>
      </c>
      <c r="AR22" s="1">
        <f t="shared" si="10"/>
        <v>0</v>
      </c>
    </row>
    <row r="23" spans="1:44" ht="12.75">
      <c r="A23" t="str">
        <f>'Basic gap analysis'!A25</f>
        <v>Gambia</v>
      </c>
      <c r="B23" s="1">
        <f>'Basic gap analysis'!AI25</f>
        <v>1819074.6219793232</v>
      </c>
      <c r="C23" s="1">
        <f>'Basic gap analysis'!AJ25</f>
        <v>1862378.5797805407</v>
      </c>
      <c r="E23" s="1">
        <f>'Basic gap analysis'!AP25</f>
        <v>1868441.6800358377</v>
      </c>
      <c r="F23" s="1">
        <f>'Basic gap analysis'!AQ25</f>
        <v>1935711.1092151173</v>
      </c>
      <c r="H23" s="1">
        <f>'Basic gap analysis'!AT25</f>
        <v>1844665</v>
      </c>
      <c r="J23" s="1">
        <f>'Basic gap analysis'!AZ25</f>
        <v>0.7479050411465001</v>
      </c>
      <c r="K23" s="1">
        <f>'Basic gap analysis'!BA25</f>
        <v>0.7240955574987925</v>
      </c>
      <c r="M23" s="1">
        <f>'Basic gap analysis'!BG25</f>
        <v>0.7281442576114577</v>
      </c>
      <c r="N23" s="1">
        <f>'Basic gap analysis'!BH25</f>
        <v>0.6966639027797902</v>
      </c>
      <c r="P23" s="1">
        <f>'Basic gap analysis'!BJ25</f>
        <v>0.7375296219096692</v>
      </c>
      <c r="R23" s="1">
        <f>'Basic gap analysis'!BP25</f>
        <v>0.9594853223233186</v>
      </c>
      <c r="S23" s="1">
        <f>'Basic gap analysis'!BQ25</f>
        <v>0.884181883252782</v>
      </c>
      <c r="U23" s="1">
        <f>'Basic gap analysis'!BW25</f>
        <v>0.9341342674214604</v>
      </c>
      <c r="V23" s="1">
        <f>'Basic gap analysis'!BX25</f>
        <v>0.850685514052605</v>
      </c>
      <c r="X23" s="1">
        <f>'Basic gap analysis'!BZ25</f>
        <v>0.9461747254921625</v>
      </c>
      <c r="Z23" s="1">
        <f t="shared" si="7"/>
        <v>254766.41221073517</v>
      </c>
      <c r="AA23" s="1">
        <f t="shared" si="0"/>
        <v>285465.8465447448</v>
      </c>
      <c r="AC23" s="1">
        <f t="shared" si="1"/>
        <v>282192.55557546543</v>
      </c>
      <c r="AD23" s="1">
        <f t="shared" si="2"/>
        <v>326206.140675065</v>
      </c>
      <c r="AF23" s="1">
        <f>((1-P23)*H23)/1.8</f>
        <v>268983.2888888889</v>
      </c>
      <c r="AH23" s="1">
        <f t="shared" si="8"/>
        <v>40944.01221073516</v>
      </c>
      <c r="AI23" s="1">
        <f t="shared" si="3"/>
        <v>119831.76654474481</v>
      </c>
      <c r="AK23" s="1">
        <f t="shared" si="4"/>
        <v>68370.15557546537</v>
      </c>
      <c r="AL23" s="1">
        <f t="shared" si="5"/>
        <v>160572.06067506506</v>
      </c>
      <c r="AN23" s="1">
        <f t="shared" si="6"/>
        <v>55160.88888888889</v>
      </c>
      <c r="AP23" s="1">
        <f t="shared" si="9"/>
        <v>40944.01221073516</v>
      </c>
      <c r="AQ23">
        <v>0</v>
      </c>
      <c r="AR23" s="1">
        <f t="shared" si="10"/>
        <v>0</v>
      </c>
    </row>
    <row r="24" spans="1:44" ht="12.75">
      <c r="A24" t="str">
        <f>'Basic gap analysis'!A26</f>
        <v>Ghana</v>
      </c>
      <c r="B24" s="1">
        <f>'Basic gap analysis'!AI26</f>
        <v>24059480.827463005</v>
      </c>
      <c r="C24" s="1">
        <f>'Basic gap analysis'!AJ26</f>
        <v>24429243.51444647</v>
      </c>
      <c r="E24" s="1">
        <f>'Basic gap analysis'!AP26</f>
        <v>27098061.08462829</v>
      </c>
      <c r="F24" s="1">
        <f>'Basic gap analysis'!AQ26</f>
        <v>27911036.34782691</v>
      </c>
      <c r="H24" s="1">
        <f>'Basic gap analysis'!AT26</f>
        <v>24890170</v>
      </c>
      <c r="J24" s="1">
        <f>'Basic gap analysis'!AZ26</f>
        <v>0.5914773889782466</v>
      </c>
      <c r="K24" s="1">
        <f>'Basic gap analysis'!BA26</f>
        <v>0.6454926056009433</v>
      </c>
      <c r="M24" s="1">
        <f>'Basic gap analysis'!BG26</f>
        <v>0.5251533995571552</v>
      </c>
      <c r="N24" s="1">
        <f>'Basic gap analysis'!BH26</f>
        <v>0.5649699227391007</v>
      </c>
      <c r="P24" s="1">
        <f>'Basic gap analysis'!BJ26</f>
        <v>0.5717373123606629</v>
      </c>
      <c r="R24" s="1">
        <f>'Basic gap analysis'!BP26</f>
        <v>0.7496555777468068</v>
      </c>
      <c r="S24" s="1">
        <f>'Basic gap analysis'!BQ26</f>
        <v>0.8100463585087148</v>
      </c>
      <c r="U24" s="1">
        <f>'Basic gap analysis'!BW26</f>
        <v>0.6655946321647096</v>
      </c>
      <c r="V24" s="1">
        <f>'Basic gap analysis'!BX26</f>
        <v>0.7089962373088563</v>
      </c>
      <c r="X24" s="1">
        <f>'Basic gap analysis'!BZ26</f>
        <v>0.7246364327764736</v>
      </c>
      <c r="Z24" s="1">
        <f t="shared" si="7"/>
        <v>5460467.7374794455</v>
      </c>
      <c r="AA24" s="1">
        <f t="shared" si="0"/>
        <v>4811304.147470262</v>
      </c>
      <c r="AC24" s="1">
        <f t="shared" si="1"/>
        <v>7148567.88034905</v>
      </c>
      <c r="AD24" s="1">
        <f t="shared" si="2"/>
        <v>6745633.499348283</v>
      </c>
      <c r="AF24" s="1">
        <f>((1-P24)*H24)/1.8</f>
        <v>5921961.722222221</v>
      </c>
      <c r="AH24" s="1">
        <f t="shared" si="8"/>
        <v>3346198.237479447</v>
      </c>
      <c r="AI24" s="1">
        <f t="shared" si="3"/>
        <v>2578013.202470261</v>
      </c>
      <c r="AK24" s="1">
        <f t="shared" si="4"/>
        <v>5034298.38034905</v>
      </c>
      <c r="AL24" s="1">
        <f t="shared" si="5"/>
        <v>4512342.5543482825</v>
      </c>
      <c r="AN24" s="1">
        <f t="shared" si="6"/>
        <v>3807692.222222222</v>
      </c>
      <c r="AP24" s="1">
        <f t="shared" si="9"/>
        <v>2578013.202470261</v>
      </c>
      <c r="AQ24">
        <v>1</v>
      </c>
      <c r="AR24" s="1">
        <f t="shared" si="10"/>
        <v>2578013.202470261</v>
      </c>
    </row>
    <row r="25" spans="1:44" ht="12.75">
      <c r="A25" t="str">
        <f>'Basic gap analysis'!A27</f>
        <v>Guinea</v>
      </c>
      <c r="B25" s="1">
        <f>'Basic gap analysis'!AI27</f>
        <v>10739978.756186435</v>
      </c>
      <c r="C25" s="1">
        <f>'Basic gap analysis'!AJ27</f>
        <v>11018035.805402977</v>
      </c>
      <c r="E25" s="1">
        <f>'Basic gap analysis'!AP27</f>
        <v>9860468.129044253</v>
      </c>
      <c r="F25" s="1">
        <f>'Basic gap analysis'!AQ27</f>
        <v>10136610.226442095</v>
      </c>
      <c r="H25" s="1">
        <f>'Basic gap analysis'!AT27</f>
        <v>10027660</v>
      </c>
      <c r="J25" s="1">
        <f>'Basic gap analysis'!AZ27</f>
        <v>0.47749030984312124</v>
      </c>
      <c r="K25" s="1">
        <f>'Basic gap analysis'!BA27</f>
        <v>0.33354027286768206</v>
      </c>
      <c r="M25" s="1">
        <f>'Basic gap analysis'!BG27</f>
        <v>0.5200803569249066</v>
      </c>
      <c r="N25" s="1">
        <f>'Basic gap analysis'!BH27</f>
        <v>0.3625431566278044</v>
      </c>
      <c r="P25" s="1">
        <f>'Basic gap analysis'!BJ27</f>
        <v>0.511409021047782</v>
      </c>
      <c r="R25" s="1">
        <f>'Basic gap analysis'!BP27</f>
        <v>0.6031131482703241</v>
      </c>
      <c r="S25" s="1">
        <f>'Basic gap analysis'!BQ27</f>
        <v>0.5762970925259001</v>
      </c>
      <c r="U25" s="1">
        <f>'Basic gap analysis'!BW27</f>
        <v>0.6569082030619411</v>
      </c>
      <c r="V25" s="1">
        <f>'Basic gap analysis'!BX27</f>
        <v>0.6264088149938368</v>
      </c>
      <c r="X25" s="1">
        <f>'Basic gap analysis'!BZ27</f>
        <v>0.6459555270122841</v>
      </c>
      <c r="Z25" s="1">
        <f t="shared" si="7"/>
        <v>3117634.984548019</v>
      </c>
      <c r="AA25" s="1">
        <f t="shared" si="0"/>
        <v>4079487.298001654</v>
      </c>
      <c r="AC25" s="1">
        <f t="shared" si="1"/>
        <v>2629017.9694690285</v>
      </c>
      <c r="AD25" s="1">
        <f t="shared" si="2"/>
        <v>3589806.4208011637</v>
      </c>
      <c r="AF25" s="1">
        <f>((1-P25)*H25)/1.8</f>
        <v>2721902.3422222217</v>
      </c>
      <c r="AH25" s="1">
        <f t="shared" si="8"/>
        <v>2368086.864548019</v>
      </c>
      <c r="AI25" s="1">
        <f t="shared" si="3"/>
        <v>2593541.003001654</v>
      </c>
      <c r="AK25" s="1">
        <f t="shared" si="4"/>
        <v>1879469.849469029</v>
      </c>
      <c r="AL25" s="1">
        <f t="shared" si="5"/>
        <v>2103860.1258011637</v>
      </c>
      <c r="AN25" s="1">
        <f t="shared" si="6"/>
        <v>1972354.2222222218</v>
      </c>
      <c r="AP25" s="1">
        <f t="shared" si="9"/>
        <v>1879469.849469029</v>
      </c>
      <c r="AQ25">
        <v>0</v>
      </c>
      <c r="AR25" s="1">
        <f t="shared" si="10"/>
        <v>0</v>
      </c>
    </row>
    <row r="26" spans="1:44" ht="12.75">
      <c r="A26" t="str">
        <f>'Basic gap analysis'!A28</f>
        <v>Guinea Bissau</v>
      </c>
      <c r="B26" s="1">
        <f>'Basic gap analysis'!AI28</f>
        <v>1549916.9617180878</v>
      </c>
      <c r="C26" s="1">
        <f>'Basic gap analysis'!AJ28</f>
        <v>1577993.0205258979</v>
      </c>
      <c r="E26" s="1">
        <f>'Basic gap analysis'!AP28</f>
        <v>1481674.864638543</v>
      </c>
      <c r="F26" s="1">
        <f>'Basic gap analysis'!AQ28</f>
        <v>1514269.4526997313</v>
      </c>
      <c r="H26" s="1">
        <f>'Basic gap analysis'!AT28</f>
        <v>1798446</v>
      </c>
      <c r="J26" s="1">
        <f>'Basic gap analysis'!AZ28</f>
        <v>0.16313855919075407</v>
      </c>
      <c r="K26" s="1">
        <f>'Basic gap analysis'!BA28</f>
        <v>1.0178629867860303</v>
      </c>
      <c r="M26" s="1">
        <f>'Basic gap analysis'!BG28</f>
        <v>0.17065229763594825</v>
      </c>
      <c r="N26" s="1">
        <f>'Basic gap analysis'!BH28</f>
        <v>1.060696751252826</v>
      </c>
      <c r="P26" s="1">
        <f>'Basic gap analysis'!BJ28</f>
        <v>0.14059427972816532</v>
      </c>
      <c r="R26" s="1">
        <f>'Basic gap analysis'!BP28</f>
        <v>0.2582627391575107</v>
      </c>
      <c r="S26" s="1">
        <f>'Basic gap analysis'!BQ28</f>
        <v>1.1589293654736963</v>
      </c>
      <c r="U26" s="1">
        <f>'Basic gap analysis'!BW28</f>
        <v>0.27015765034095407</v>
      </c>
      <c r="V26" s="1">
        <f>'Basic gap analysis'!BX28</f>
        <v>1.2076994928079252</v>
      </c>
      <c r="X26" s="1">
        <f>'Basic gap analysis'!BZ28</f>
        <v>0.22257315482366444</v>
      </c>
      <c r="Z26" s="1">
        <f t="shared" si="7"/>
        <v>720592.078732271</v>
      </c>
      <c r="AA26" s="1">
        <f t="shared" si="0"/>
        <v>-15659.81581894561</v>
      </c>
      <c r="AC26" s="1">
        <f t="shared" si="1"/>
        <v>682679.8025769683</v>
      </c>
      <c r="AD26" s="1">
        <f t="shared" si="2"/>
        <v>-51061.797944593665</v>
      </c>
      <c r="AF26" s="1">
        <f>((1-P26)*H26)/1.8</f>
        <v>858663.7666666666</v>
      </c>
      <c r="AH26" s="1">
        <f t="shared" si="8"/>
        <v>638683.978732271</v>
      </c>
      <c r="AI26" s="1">
        <f t="shared" si="3"/>
        <v>-139327.46081894575</v>
      </c>
      <c r="AK26" s="1">
        <f t="shared" si="4"/>
        <v>600771.7025769682</v>
      </c>
      <c r="AL26" s="1">
        <f t="shared" si="5"/>
        <v>-174729.4429445937</v>
      </c>
      <c r="AN26" s="1">
        <f t="shared" si="6"/>
        <v>776755.6666666666</v>
      </c>
      <c r="AP26" s="1">
        <f t="shared" si="9"/>
        <v>-174729.4429445937</v>
      </c>
      <c r="AQ26">
        <v>0</v>
      </c>
      <c r="AR26" s="1">
        <f t="shared" si="10"/>
        <v>0</v>
      </c>
    </row>
    <row r="27" spans="1:44" ht="12.75">
      <c r="A27" t="str">
        <f>'Basic gap analysis'!A29</f>
        <v>Kenya</v>
      </c>
      <c r="B27" s="1">
        <f>'Basic gap analysis'!AI29</f>
        <v>17843664.153785586</v>
      </c>
      <c r="C27" s="1">
        <f>'Basic gap analysis'!AJ29</f>
        <v>18139854.75878096</v>
      </c>
      <c r="E27" s="1">
        <f>'Basic gap analysis'!AP29</f>
        <v>18534998.024874367</v>
      </c>
      <c r="F27" s="1">
        <f>'Basic gap analysis'!AQ29</f>
        <v>19016950.823444314</v>
      </c>
      <c r="H27" s="1">
        <f>'Basic gap analysis'!AT29</f>
        <v>30890254.72</v>
      </c>
      <c r="J27" s="1">
        <f>'Basic gap analysis'!AZ29</f>
        <v>1.1876583565659644</v>
      </c>
      <c r="K27" s="1">
        <f>'Basic gap analysis'!BA29</f>
        <v>1.6988889932033289</v>
      </c>
      <c r="M27" s="1">
        <f>'Basic gap analysis'!BG29</f>
        <v>1.143360081050974</v>
      </c>
      <c r="N27" s="1">
        <f>'Basic gap analysis'!BH29</f>
        <v>1.6205331692822023</v>
      </c>
      <c r="P27" s="1">
        <f>'Basic gap analysis'!BJ29</f>
        <v>0.6860473322765789</v>
      </c>
      <c r="R27" s="1">
        <f>'Basic gap analysis'!BP29</f>
        <v>1.496408493786587</v>
      </c>
      <c r="S27" s="1">
        <f>'Basic gap analysis'!BQ29</f>
        <v>2.1139288136492755</v>
      </c>
      <c r="U27" s="1">
        <f>'Basic gap analysis'!BW29</f>
        <v>1.4405941972136245</v>
      </c>
      <c r="V27" s="1">
        <f>'Basic gap analysis'!BX29</f>
        <v>2.016430604780561</v>
      </c>
      <c r="X27" s="1">
        <f>'Basic gap analysis'!BZ29</f>
        <v>0.8643959346412279</v>
      </c>
      <c r="Z27" s="1">
        <f t="shared" si="7"/>
        <v>-1860284.8278968963</v>
      </c>
      <c r="AA27" s="1">
        <f t="shared" si="0"/>
        <v>-7043191.571788355</v>
      </c>
      <c r="AC27" s="1">
        <f t="shared" si="1"/>
        <v>-1476210.4550697964</v>
      </c>
      <c r="AD27" s="1">
        <f t="shared" si="2"/>
        <v>-6555915.980308715</v>
      </c>
      <c r="AF27" s="1">
        <f>((1-P27)*H27)/1.8</f>
        <v>5387821.042222222</v>
      </c>
      <c r="AH27" s="1">
        <f t="shared" si="8"/>
        <v>-4920970.247896898</v>
      </c>
      <c r="AI27" s="1">
        <f t="shared" si="3"/>
        <v>-11225837.161788354</v>
      </c>
      <c r="AK27" s="1">
        <f t="shared" si="4"/>
        <v>-4536895.875069798</v>
      </c>
      <c r="AL27" s="1">
        <f t="shared" si="5"/>
        <v>-10738561.570308717</v>
      </c>
      <c r="AN27" s="1">
        <f t="shared" si="6"/>
        <v>2327135.6222222215</v>
      </c>
      <c r="AP27" s="1">
        <f t="shared" si="9"/>
        <v>-11225837.161788354</v>
      </c>
      <c r="AQ27">
        <v>0</v>
      </c>
      <c r="AR27" s="1">
        <f t="shared" si="10"/>
        <v>0</v>
      </c>
    </row>
    <row r="28" spans="1:44" ht="12.75">
      <c r="A28" t="str">
        <f>'Basic gap analysis'!A30</f>
        <v>Liberia</v>
      </c>
      <c r="B28" s="1">
        <f>'Basic gap analysis'!AI30</f>
        <v>3469797.1102991225</v>
      </c>
      <c r="C28" s="1">
        <f>'Basic gap analysis'!AJ30</f>
        <v>3540561.5623650365</v>
      </c>
      <c r="E28" s="1">
        <f>'Basic gap analysis'!AP30</f>
        <v>3400251.9578134203</v>
      </c>
      <c r="F28" s="1">
        <f>'Basic gap analysis'!AQ30</f>
        <v>3447845.468634516</v>
      </c>
      <c r="H28" s="1">
        <f>'Basic gap analysis'!AT30</f>
        <v>4310822</v>
      </c>
      <c r="J28" s="1">
        <f>'Basic gap analysis'!AZ30</f>
        <v>0.9908808113865786</v>
      </c>
      <c r="K28" s="1">
        <f>'Basic gap analysis'!BA30</f>
        <v>1.0580436063644345</v>
      </c>
      <c r="M28" s="1">
        <f>'Basic gap analysis'!BG30</f>
        <v>1.011147238103777</v>
      </c>
      <c r="N28" s="1">
        <f>'Basic gap analysis'!BH30</f>
        <v>1.0864954819113724</v>
      </c>
      <c r="P28" s="1">
        <f>'Basic gap analysis'!BJ30</f>
        <v>0.7975637537342066</v>
      </c>
      <c r="R28" s="1">
        <f>'Basic gap analysis'!BP30</f>
        <v>1.2805767192586515</v>
      </c>
      <c r="S28" s="1">
        <f>'Basic gap analysis'!BQ30</f>
        <v>1.3902065006637283</v>
      </c>
      <c r="U28" s="1">
        <f>'Basic gap analysis'!BW30</f>
        <v>1.3067682792710906</v>
      </c>
      <c r="V28" s="1">
        <f>'Basic gap analysis'!BX30</f>
        <v>1.4275905764272412</v>
      </c>
      <c r="X28" s="1">
        <f>'Basic gap analysis'!BZ30</f>
        <v>1.030741097637527</v>
      </c>
      <c r="Z28" s="1">
        <f t="shared" si="7"/>
        <v>17578.74127729018</v>
      </c>
      <c r="AA28" s="1">
        <f t="shared" si="0"/>
        <v>-114170.53424164632</v>
      </c>
      <c r="AC28" s="1">
        <f t="shared" si="1"/>
        <v>-21057.454548099933</v>
      </c>
      <c r="AD28" s="1">
        <f t="shared" si="2"/>
        <v>-165679.4752030466</v>
      </c>
      <c r="AF28" s="1">
        <f>((1-P28)*H28)/1.8</f>
        <v>484814.79111111106</v>
      </c>
      <c r="AH28" s="1">
        <f t="shared" si="8"/>
        <v>-540857.9387227094</v>
      </c>
      <c r="AI28" s="1">
        <f t="shared" si="3"/>
        <v>-767527.8542416464</v>
      </c>
      <c r="AK28" s="1">
        <f t="shared" si="4"/>
        <v>-579494.1345481001</v>
      </c>
      <c r="AL28" s="1">
        <f t="shared" si="5"/>
        <v>-819036.7952030468</v>
      </c>
      <c r="AN28" s="1">
        <f t="shared" si="6"/>
        <v>-73621.88888888876</v>
      </c>
      <c r="AP28" s="1">
        <f t="shared" si="9"/>
        <v>-819036.7952030468</v>
      </c>
      <c r="AQ28">
        <v>0</v>
      </c>
      <c r="AR28" s="1">
        <f t="shared" si="10"/>
        <v>0</v>
      </c>
    </row>
    <row r="29" spans="1:44" ht="12.75">
      <c r="A29" t="str">
        <f>'Basic gap analysis'!A31</f>
        <v>Madagascar</v>
      </c>
      <c r="B29" s="1">
        <f>'Basic gap analysis'!AI31</f>
        <v>18221790.34130307</v>
      </c>
      <c r="C29" s="1">
        <f>'Basic gap analysis'!AJ31</f>
        <v>18774779.98975833</v>
      </c>
      <c r="E29" s="1">
        <f>'Basic gap analysis'!AP31</f>
        <v>20621117.297030587</v>
      </c>
      <c r="F29" s="1">
        <f>'Basic gap analysis'!AQ31</f>
        <v>21281021.41685473</v>
      </c>
      <c r="H29" s="1">
        <f>'Basic gap analysis'!AT31</f>
        <v>14057524.8</v>
      </c>
      <c r="J29" s="1">
        <f>'Basic gap analysis'!AZ31</f>
        <v>0.752170161728459</v>
      </c>
      <c r="K29" s="1">
        <f>'Basic gap analysis'!BA31</f>
        <v>0.5629705191094521</v>
      </c>
      <c r="M29" s="1">
        <f>'Basic gap analysis'!BG31</f>
        <v>0.6646529763920033</v>
      </c>
      <c r="N29" s="1">
        <f>'Basic gap analysis'!BH31</f>
        <v>0.4966701282781831</v>
      </c>
      <c r="P29" s="1">
        <f>'Basic gap analysis'!BJ31</f>
        <v>0.9749857946542624</v>
      </c>
      <c r="R29" s="1">
        <f>'Basic gap analysis'!BP31</f>
        <v>0.9256293857013965</v>
      </c>
      <c r="S29" s="1">
        <f>'Basic gap analysis'!BQ31</f>
        <v>0.8089715436497907</v>
      </c>
      <c r="U29" s="1">
        <f>'Basic gap analysis'!BW31</f>
        <v>0.8179297153034851</v>
      </c>
      <c r="V29" s="1">
        <f>'Basic gap analysis'!BX31</f>
        <v>0.7136998949670141</v>
      </c>
      <c r="X29" s="1">
        <f>'Basic gap analysis'!BZ31</f>
        <v>1.199828905868265</v>
      </c>
      <c r="Z29" s="1">
        <f t="shared" si="7"/>
        <v>2508835.1962794825</v>
      </c>
      <c r="AA29" s="1">
        <f t="shared" si="0"/>
        <v>4558406.862643517</v>
      </c>
      <c r="AC29" s="1">
        <f t="shared" si="1"/>
        <v>3841794.6161281033</v>
      </c>
      <c r="AD29" s="1">
        <f t="shared" si="2"/>
        <v>5950763.211030405</v>
      </c>
      <c r="AF29" s="1">
        <f>((1-P29)*H29)/1.8</f>
        <v>195354.33999999953</v>
      </c>
      <c r="AH29" s="1">
        <f t="shared" si="8"/>
        <v>752869.8562794827</v>
      </c>
      <c r="AI29" s="1">
        <f t="shared" si="3"/>
        <v>1992509.5776435176</v>
      </c>
      <c r="AK29" s="1">
        <f t="shared" si="4"/>
        <v>2085829.2761281035</v>
      </c>
      <c r="AL29" s="1">
        <f t="shared" si="5"/>
        <v>3384865.9260304063</v>
      </c>
      <c r="AN29" s="1">
        <f t="shared" si="6"/>
        <v>-1560611.0000000002</v>
      </c>
      <c r="AP29" s="1">
        <f t="shared" si="9"/>
        <v>-1560611.0000000002</v>
      </c>
      <c r="AQ29">
        <v>0</v>
      </c>
      <c r="AR29" s="1">
        <f t="shared" si="10"/>
        <v>0</v>
      </c>
    </row>
    <row r="30" spans="1:44" ht="12.75">
      <c r="A30" t="str">
        <f>'Basic gap analysis'!A32</f>
        <v>Malawi</v>
      </c>
      <c r="B30" s="1">
        <f>'Basic gap analysis'!AI32</f>
        <v>13632859.369691554</v>
      </c>
      <c r="C30" s="1">
        <f>'Basic gap analysis'!AJ32</f>
        <v>13932860.872417876</v>
      </c>
      <c r="E30" s="1">
        <f>'Basic gap analysis'!AP32</f>
        <v>11799962.535676109</v>
      </c>
      <c r="F30" s="1">
        <f>'Basic gap analysis'!AQ32</f>
        <v>11976978.591832366</v>
      </c>
      <c r="H30" s="1">
        <f>'Basic gap analysis'!AT32</f>
        <v>15036660</v>
      </c>
      <c r="J30" s="1">
        <f>'Basic gap analysis'!AZ32</f>
        <v>0.3288617419444147</v>
      </c>
      <c r="K30" s="1">
        <f>'Basic gap analysis'!BA32</f>
        <v>0.3803596884033435</v>
      </c>
      <c r="M30" s="1">
        <f>'Basic gap analysis'!BG32</f>
        <v>0.37994407748711695</v>
      </c>
      <c r="N30" s="1">
        <f>'Basic gap analysis'!BH32</f>
        <v>0.44247374906505754</v>
      </c>
      <c r="P30" s="1">
        <f>'Basic gap analysis'!BJ32</f>
        <v>0.2981596897183284</v>
      </c>
      <c r="R30" s="1">
        <f>'Basic gap analysis'!BP32</f>
        <v>0.4117948148486634</v>
      </c>
      <c r="S30" s="1">
        <f>'Basic gap analysis'!BQ32</f>
        <v>0.5191908514869611</v>
      </c>
      <c r="U30" s="1">
        <f>'Basic gap analysis'!BW32</f>
        <v>0.4757592054234717</v>
      </c>
      <c r="V30" s="1">
        <f>'Basic gap analysis'!BX32</f>
        <v>0.6039765241738897</v>
      </c>
      <c r="X30" s="1">
        <f>'Basic gap analysis'!BZ32</f>
        <v>0.3733502519841507</v>
      </c>
      <c r="Z30" s="1">
        <f t="shared" si="7"/>
        <v>5083074.160939753</v>
      </c>
      <c r="AA30" s="1">
        <f t="shared" si="0"/>
        <v>4796312.362454375</v>
      </c>
      <c r="AC30" s="1">
        <f t="shared" si="1"/>
        <v>4064798.142042282</v>
      </c>
      <c r="AD30" s="1">
        <f t="shared" si="2"/>
        <v>3709711.095462425</v>
      </c>
      <c r="AF30" s="1">
        <f>((1-P30)*H30)/1.8</f>
        <v>5862963.399999999</v>
      </c>
      <c r="AH30" s="1">
        <f t="shared" si="8"/>
        <v>4454954.760939753</v>
      </c>
      <c r="AI30" s="1">
        <f t="shared" si="3"/>
        <v>3721692.762454375</v>
      </c>
      <c r="AK30" s="1">
        <f t="shared" si="4"/>
        <v>3436678.7420422826</v>
      </c>
      <c r="AL30" s="1">
        <f t="shared" si="5"/>
        <v>2635091.495462425</v>
      </c>
      <c r="AN30" s="1">
        <f t="shared" si="6"/>
        <v>5234843.999999999</v>
      </c>
      <c r="AP30" s="1">
        <f t="shared" si="9"/>
        <v>2635091.495462425</v>
      </c>
      <c r="AQ30">
        <v>1</v>
      </c>
      <c r="AR30" s="1">
        <f t="shared" si="10"/>
        <v>2635091.495462425</v>
      </c>
    </row>
    <row r="31" spans="1:44" ht="12.75">
      <c r="A31" t="str">
        <f>'Basic gap analysis'!A33</f>
        <v>Mali</v>
      </c>
      <c r="B31" s="1">
        <f>'Basic gap analysis'!AI33</f>
        <v>12917652.87881437</v>
      </c>
      <c r="C31" s="1">
        <f>'Basic gap analysis'!AJ33</f>
        <v>13307093.96284605</v>
      </c>
      <c r="E31" s="1">
        <f>'Basic gap analysis'!AP33</f>
        <v>14575537.213183077</v>
      </c>
      <c r="F31" s="1">
        <f>'Basic gap analysis'!AQ33</f>
        <v>14925401.947842114</v>
      </c>
      <c r="H31" s="1">
        <f>'Basic gap analysis'!AT33</f>
        <v>13506230</v>
      </c>
      <c r="J31" s="1">
        <f>'Basic gap analysis'!AZ33</f>
        <v>0.499798687932585</v>
      </c>
      <c r="K31" s="1">
        <f>'Basic gap analysis'!BA33</f>
        <v>0.6485149717207148</v>
      </c>
      <c r="M31" s="1">
        <f>'Basic gap analysis'!BG33</f>
        <v>0.4429494340805884</v>
      </c>
      <c r="N31" s="1">
        <f>'Basic gap analysis'!BH33</f>
        <v>0.5781988113390599</v>
      </c>
      <c r="P31" s="1">
        <f>'Basic gap analysis'!BJ33</f>
        <v>0.4780183633774932</v>
      </c>
      <c r="R31" s="1">
        <f>'Basic gap analysis'!BP33</f>
        <v>0.6375987865030754</v>
      </c>
      <c r="S31" s="1">
        <f>'Basic gap analysis'!BQ33</f>
        <v>0.8038558328261918</v>
      </c>
      <c r="U31" s="1">
        <f>'Basic gap analysis'!BW33</f>
        <v>0.5650755563610078</v>
      </c>
      <c r="V31" s="1">
        <f>'Basic gap analysis'!BX33</f>
        <v>0.7166966181132931</v>
      </c>
      <c r="X31" s="1">
        <f>'Basic gap analysis'!BZ33</f>
        <v>0.609813382416855</v>
      </c>
      <c r="Z31" s="1">
        <f t="shared" si="7"/>
        <v>3589681.621563538</v>
      </c>
      <c r="AA31" s="1">
        <f t="shared" si="0"/>
        <v>2598469.054358916</v>
      </c>
      <c r="AC31" s="1">
        <f t="shared" si="1"/>
        <v>4510728.473990598</v>
      </c>
      <c r="AD31" s="1">
        <f t="shared" si="2"/>
        <v>3497529.0460233963</v>
      </c>
      <c r="AF31" s="1">
        <f>((1-P31)*H31)/1.8</f>
        <v>3916668.9111111104</v>
      </c>
      <c r="AH31" s="1">
        <f t="shared" si="8"/>
        <v>2600762.821563538</v>
      </c>
      <c r="AI31" s="1">
        <f t="shared" si="3"/>
        <v>1450060.4793589166</v>
      </c>
      <c r="AK31" s="1">
        <f t="shared" si="4"/>
        <v>3521809.673990598</v>
      </c>
      <c r="AL31" s="1">
        <f t="shared" si="5"/>
        <v>2349120.471023396</v>
      </c>
      <c r="AN31" s="1">
        <f t="shared" si="6"/>
        <v>2927750.111111111</v>
      </c>
      <c r="AP31" s="1">
        <f t="shared" si="9"/>
        <v>1450060.4793589166</v>
      </c>
      <c r="AQ31">
        <v>1</v>
      </c>
      <c r="AR31" s="1">
        <f t="shared" si="10"/>
        <v>1450060.4793589166</v>
      </c>
    </row>
    <row r="32" spans="1:44" ht="12.75">
      <c r="A32" t="str">
        <f>'Basic gap analysis'!A34</f>
        <v>Mauritania</v>
      </c>
      <c r="B32" s="1">
        <f>'Basic gap analysis'!AI34</f>
        <v>2289525.1076364066</v>
      </c>
      <c r="C32" s="1">
        <f>'Basic gap analysis'!AJ34</f>
        <v>2349472.413632467</v>
      </c>
      <c r="E32" s="1">
        <f>'Basic gap analysis'!AP34</f>
        <v>2240155.304105286</v>
      </c>
      <c r="F32" s="1">
        <f>'Basic gap analysis'!AQ34</f>
        <v>2302890.7823885563</v>
      </c>
      <c r="H32" s="1">
        <f>'Basic gap analysis'!AT34</f>
        <v>2353941.1</v>
      </c>
      <c r="J32" s="1">
        <f>'Basic gap analysis'!AZ34</f>
        <v>0.2650247852605604</v>
      </c>
      <c r="K32" s="1">
        <f>'Basic gap analysis'!BA34</f>
        <v>0.2157383172745313</v>
      </c>
      <c r="M32" s="1">
        <f>'Basic gap analysis'!BG34</f>
        <v>0.27086555065535833</v>
      </c>
      <c r="N32" s="1">
        <f>'Basic gap analysis'!BH34</f>
        <v>0.22010215546317558</v>
      </c>
      <c r="P32" s="1">
        <f>'Basic gap analysis'!BJ34</f>
        <v>0.2577723376341065</v>
      </c>
      <c r="R32" s="1">
        <f>'Basic gap analysis'!BP34</f>
        <v>0.33991127566336765</v>
      </c>
      <c r="S32" s="1">
        <f>'Basic gap analysis'!BQ34</f>
        <v>0.3522190110419624</v>
      </c>
      <c r="U32" s="1">
        <f>'Basic gap analysis'!BW34</f>
        <v>0.34740243168579144</v>
      </c>
      <c r="V32" s="1">
        <f>'Basic gap analysis'!BX34</f>
        <v>0.35934350700804313</v>
      </c>
      <c r="X32" s="1">
        <f>'Basic gap analysis'!BZ34</f>
        <v>0.3306095466874681</v>
      </c>
      <c r="Z32" s="1">
        <f t="shared" si="7"/>
        <v>934857.8931313369</v>
      </c>
      <c r="AA32" s="1">
        <f t="shared" si="0"/>
        <v>1023667.3270180371</v>
      </c>
      <c r="AC32" s="1">
        <f t="shared" si="1"/>
        <v>907430.2245029367</v>
      </c>
      <c r="AD32" s="1">
        <f t="shared" si="2"/>
        <v>997788.6429936423</v>
      </c>
      <c r="AF32" s="1">
        <f>((1-P32)*H32)/1.8</f>
        <v>970644.5555555555</v>
      </c>
      <c r="AH32" s="1">
        <f t="shared" si="8"/>
        <v>839605.3931313369</v>
      </c>
      <c r="AI32" s="1">
        <f t="shared" si="3"/>
        <v>845524.2020180372</v>
      </c>
      <c r="AK32" s="1">
        <f t="shared" si="4"/>
        <v>812177.7245029367</v>
      </c>
      <c r="AL32" s="1">
        <f t="shared" si="5"/>
        <v>819645.5179936425</v>
      </c>
      <c r="AN32" s="1">
        <f t="shared" si="6"/>
        <v>875392.0555555555</v>
      </c>
      <c r="AP32" s="1">
        <f t="shared" si="9"/>
        <v>812177.7245029367</v>
      </c>
      <c r="AQ32">
        <v>0</v>
      </c>
      <c r="AR32" s="1">
        <f t="shared" si="10"/>
        <v>0</v>
      </c>
    </row>
    <row r="33" spans="1:44" ht="12.75">
      <c r="A33" t="str">
        <f>'Basic gap analysis'!A35</f>
        <v>Mozambique</v>
      </c>
      <c r="B33" s="1">
        <f>'Basic gap analysis'!AI35</f>
        <v>20405362.66849759</v>
      </c>
      <c r="C33" s="1">
        <f>'Basic gap analysis'!AJ35</f>
        <v>20578209.82480003</v>
      </c>
      <c r="E33" s="1">
        <f>'Basic gap analysis'!AP35</f>
        <v>28004772.768940285</v>
      </c>
      <c r="F33" s="1">
        <f>'Basic gap analysis'!AQ35</f>
        <v>28984898.462566685</v>
      </c>
      <c r="H33" s="1">
        <f>'Basic gap analysis'!AT35</f>
        <v>20371158</v>
      </c>
      <c r="J33" s="1">
        <f>'Basic gap analysis'!AZ35</f>
        <v>0.5200186366881802</v>
      </c>
      <c r="K33" s="1">
        <f>'Basic gap analysis'!BA35</f>
        <v>0.44426446264447295</v>
      </c>
      <c r="M33" s="1">
        <f>'Basic gap analysis'!BG35</f>
        <v>0.3789057302321233</v>
      </c>
      <c r="N33" s="1">
        <f>'Basic gap analysis'!BH35</f>
        <v>0.31541139748365493</v>
      </c>
      <c r="P33" s="1">
        <f>'Basic gap analysis'!BJ35</f>
        <v>0.5208917861223206</v>
      </c>
      <c r="R33" s="1">
        <f>'Basic gap analysis'!BP35</f>
        <v>0.6903190905666536</v>
      </c>
      <c r="S33" s="1">
        <f>'Basic gap analysis'!BQ35</f>
        <v>0.6061197429801796</v>
      </c>
      <c r="U33" s="1">
        <f>'Basic gap analysis'!BW35</f>
        <v>0.5029932403387621</v>
      </c>
      <c r="V33" s="1">
        <f>'Basic gap analysis'!BX35</f>
        <v>0.4303226822101311</v>
      </c>
      <c r="X33" s="1">
        <f>'Basic gap analysis'!BZ35</f>
        <v>0.6914781869543204</v>
      </c>
      <c r="Z33" s="1">
        <f t="shared" si="7"/>
        <v>5441218.77360977</v>
      </c>
      <c r="AA33" s="1">
        <f t="shared" si="0"/>
        <v>6353356.941555573</v>
      </c>
      <c r="AC33" s="1">
        <f t="shared" si="1"/>
        <v>9663113.273855714</v>
      </c>
      <c r="AD33" s="1">
        <f t="shared" si="2"/>
        <v>11023739.5180926</v>
      </c>
      <c r="AF33" s="1">
        <f>((1-P33)*H33)/1.8</f>
        <v>5422216.18</v>
      </c>
      <c r="AH33" s="1">
        <f t="shared" si="8"/>
        <v>3510639.593609771</v>
      </c>
      <c r="AI33" s="1">
        <f t="shared" si="3"/>
        <v>4502972.541555571</v>
      </c>
      <c r="AK33" s="1">
        <f t="shared" si="4"/>
        <v>7732534.093855713</v>
      </c>
      <c r="AL33" s="1">
        <f t="shared" si="5"/>
        <v>9173355.118092602</v>
      </c>
      <c r="AN33" s="1">
        <f t="shared" si="6"/>
        <v>3491637</v>
      </c>
      <c r="AP33" s="1">
        <f t="shared" si="9"/>
        <v>3491637</v>
      </c>
      <c r="AQ33">
        <v>1</v>
      </c>
      <c r="AR33" s="1">
        <f t="shared" si="10"/>
        <v>3491637</v>
      </c>
    </row>
    <row r="34" spans="1:44" ht="12.75">
      <c r="A34" t="str">
        <f>'Basic gap analysis'!A36</f>
        <v>Namibia</v>
      </c>
      <c r="B34" s="1">
        <f>'Basic gap analysis'!AI36</f>
        <v>1375681.470347915</v>
      </c>
      <c r="C34" s="1">
        <f>'Basic gap analysis'!AJ36</f>
        <v>1374281.6444397832</v>
      </c>
      <c r="E34" s="1">
        <f>'Basic gap analysis'!AP36</f>
        <v>1535860.4643184894</v>
      </c>
      <c r="F34" s="1">
        <f>'Basic gap analysis'!AQ36</f>
        <v>1575796.38705222</v>
      </c>
      <c r="H34" s="1">
        <f>'Basic gap analysis'!AT36</f>
        <v>1553055.12</v>
      </c>
      <c r="J34" s="1">
        <f>'Basic gap analysis'!AZ36</f>
        <v>0.4036532322119328</v>
      </c>
      <c r="K34" s="1">
        <f>'Basic gap analysis'!BA36</f>
        <v>0.3576039380198051</v>
      </c>
      <c r="M34" s="1">
        <f>'Basic gap analysis'!BG36</f>
        <v>0.36155515745136635</v>
      </c>
      <c r="N34" s="1">
        <f>'Basic gap analysis'!BH36</f>
        <v>0.3118731151042511</v>
      </c>
      <c r="P34" s="1">
        <f>'Basic gap analysis'!BJ36</f>
        <v>0.35755219814735234</v>
      </c>
      <c r="R34" s="1">
        <f>'Basic gap analysis'!BP36</f>
        <v>0.47151292939633294</v>
      </c>
      <c r="S34" s="1">
        <f>'Basic gap analysis'!BQ36</f>
        <v>0.4839449051006674</v>
      </c>
      <c r="U34" s="1">
        <f>'Basic gap analysis'!BW36</f>
        <v>0.42233758539245136</v>
      </c>
      <c r="V34" s="1">
        <f>'Basic gap analysis'!BX36</f>
        <v>0.4220574469295062</v>
      </c>
      <c r="X34" s="1">
        <f>'Basic gap analysis'!BZ36</f>
        <v>0.4176616732057778</v>
      </c>
      <c r="Z34" s="1">
        <f t="shared" si="7"/>
        <v>455768.4435266194</v>
      </c>
      <c r="AA34" s="1">
        <f t="shared" si="0"/>
        <v>490462.84246654616</v>
      </c>
      <c r="AC34" s="1">
        <f t="shared" si="1"/>
        <v>544756.7735102718</v>
      </c>
      <c r="AD34" s="1">
        <f t="shared" si="2"/>
        <v>602415.4772512334</v>
      </c>
      <c r="AF34" s="1">
        <f>((1-P34)*H34)/1.8</f>
        <v>554309.3599999999</v>
      </c>
      <c r="AH34" s="1">
        <f t="shared" si="8"/>
        <v>403905.4835266195</v>
      </c>
      <c r="AI34" s="1">
        <f t="shared" si="3"/>
        <v>394002.8024665461</v>
      </c>
      <c r="AK34" s="1">
        <f t="shared" si="4"/>
        <v>492893.8135102719</v>
      </c>
      <c r="AL34" s="1">
        <f t="shared" si="5"/>
        <v>505955.4372512334</v>
      </c>
      <c r="AN34" s="1">
        <f t="shared" si="6"/>
        <v>502446.4</v>
      </c>
      <c r="AP34" s="1">
        <f t="shared" si="9"/>
        <v>394002.8024665461</v>
      </c>
      <c r="AQ34">
        <v>1</v>
      </c>
      <c r="AR34" s="1">
        <f t="shared" si="10"/>
        <v>394002.8024665461</v>
      </c>
    </row>
    <row r="35" spans="1:44" ht="12.75">
      <c r="A35" t="str">
        <f>'Basic gap analysis'!A37</f>
        <v>Niger</v>
      </c>
      <c r="B35" s="1">
        <f>'Basic gap analysis'!AI37</f>
        <v>13553603.227411255</v>
      </c>
      <c r="C35" s="1">
        <f>'Basic gap analysis'!AJ37</f>
        <v>13912469.202038594</v>
      </c>
      <c r="E35" s="1">
        <f>'Basic gap analysis'!AP37</f>
        <v>14343785.77039519</v>
      </c>
      <c r="F35" s="1">
        <f>'Basic gap analysis'!AQ37</f>
        <v>14817172.334976617</v>
      </c>
      <c r="H35" s="1">
        <f>'Basic gap analysis'!AT37</f>
        <v>15791140</v>
      </c>
      <c r="J35" s="1">
        <f>'Basic gap analysis'!AZ37</f>
        <v>0.3489667891734046</v>
      </c>
      <c r="K35" s="1">
        <f>'Basic gap analysis'!BA37</f>
        <v>0.22649959573950104</v>
      </c>
      <c r="M35" s="1">
        <f>'Basic gap analysis'!BG37</f>
        <v>0.32974261298310575</v>
      </c>
      <c r="N35" s="1">
        <f>'Basic gap analysis'!BH37</f>
        <v>0.2126700411360892</v>
      </c>
      <c r="P35" s="1">
        <f>'Basic gap analysis'!BJ37</f>
        <v>0.2995196926884316</v>
      </c>
      <c r="R35" s="1">
        <f>'Basic gap analysis'!BP37</f>
        <v>0.54819533044713</v>
      </c>
      <c r="S35" s="1">
        <f>'Basic gap analysis'!BQ37</f>
        <v>0.3435756392761386</v>
      </c>
      <c r="U35" s="1">
        <f>'Basic gap analysis'!BW37</f>
        <v>0.5179958846942047</v>
      </c>
      <c r="V35" s="1">
        <f>'Basic gap analysis'!BX37</f>
        <v>0.32259768543803896</v>
      </c>
      <c r="X35" s="1">
        <f>'Basic gap analysis'!BZ37</f>
        <v>0.4705184046243653</v>
      </c>
      <c r="Z35" s="1">
        <f t="shared" si="7"/>
        <v>4902136.5707840305</v>
      </c>
      <c r="AA35" s="1">
        <f t="shared" si="0"/>
        <v>5978500.306688108</v>
      </c>
      <c r="AC35" s="1">
        <f t="shared" si="1"/>
        <v>5341126.872441771</v>
      </c>
      <c r="AD35" s="1">
        <f t="shared" si="2"/>
        <v>6481113.158320342</v>
      </c>
      <c r="AF35" s="1">
        <f>((1-P35)*H35)/1.8</f>
        <v>6145212.555555555</v>
      </c>
      <c r="AH35" s="1">
        <f t="shared" si="8"/>
        <v>3401989.5707840305</v>
      </c>
      <c r="AI35" s="1">
        <f t="shared" si="3"/>
        <v>5073602.056688108</v>
      </c>
      <c r="AK35" s="1">
        <f t="shared" si="4"/>
        <v>3840979.872441772</v>
      </c>
      <c r="AL35" s="1">
        <f t="shared" si="5"/>
        <v>5576214.908320343</v>
      </c>
      <c r="AN35" s="1">
        <f t="shared" si="6"/>
        <v>4645065.555555555</v>
      </c>
      <c r="AP35" s="1">
        <f t="shared" si="9"/>
        <v>3401989.5707840305</v>
      </c>
      <c r="AQ35">
        <v>0</v>
      </c>
      <c r="AR35" s="1">
        <f t="shared" si="10"/>
        <v>0</v>
      </c>
    </row>
    <row r="36" spans="1:44" ht="12.75">
      <c r="A36" t="str">
        <f>'Basic gap analysis'!A38</f>
        <v>Nigeria</v>
      </c>
      <c r="B36" s="1">
        <f>'Basic gap analysis'!AI38</f>
        <v>144838416.72633827</v>
      </c>
      <c r="C36" s="1">
        <f>'Basic gap analysis'!AJ38</f>
        <v>148256240.2007552</v>
      </c>
      <c r="E36" s="1">
        <f>'Basic gap analysis'!AP38</f>
        <v>157498994.0180261</v>
      </c>
      <c r="F36" s="1">
        <f>'Basic gap analysis'!AQ38</f>
        <v>161436047.10166356</v>
      </c>
      <c r="H36" s="1">
        <f>'Basic gap analysis'!AT38</f>
        <v>153153740</v>
      </c>
      <c r="J36" s="1">
        <f>'Basic gap analysis'!AZ38</f>
        <v>0.6340821059203099</v>
      </c>
      <c r="K36" s="1">
        <f>'Basic gap analysis'!BA38</f>
        <v>0.4911643323100343</v>
      </c>
      <c r="M36" s="1">
        <f>'Basic gap analysis'!BG38</f>
        <v>0.5831113326697741</v>
      </c>
      <c r="N36" s="1">
        <f>'Basic gap analysis'!BH38</f>
        <v>0.4510651650380359</v>
      </c>
      <c r="P36" s="1">
        <f>'Basic gap analysis'!BJ38</f>
        <v>0.5996552764300761</v>
      </c>
      <c r="R36" s="1">
        <f>'Basic gap analysis'!BP38</f>
        <v>0.8082004460265092</v>
      </c>
      <c r="S36" s="1">
        <f>'Basic gap analysis'!BQ38</f>
        <v>0.6808235401310672</v>
      </c>
      <c r="U36" s="1">
        <f>'Basic gap analysis'!BW38</f>
        <v>0.7432331471691964</v>
      </c>
      <c r="V36" s="1">
        <f>'Basic gap analysis'!BX38</f>
        <v>0.6252403977436083</v>
      </c>
      <c r="X36" s="1">
        <f>'Basic gap analysis'!BZ38</f>
        <v>0.7643200420701447</v>
      </c>
      <c r="Z36" s="1">
        <f t="shared" si="7"/>
        <v>29443871.350187924</v>
      </c>
      <c r="AA36" s="1">
        <f t="shared" si="0"/>
        <v>41910034.984308444</v>
      </c>
      <c r="AC36" s="1">
        <f t="shared" si="1"/>
        <v>36477525.401125625</v>
      </c>
      <c r="AD36" s="1">
        <f t="shared" si="2"/>
        <v>49232149.92925752</v>
      </c>
      <c r="AF36" s="1">
        <f>((1-P36)*H36)/1.8</f>
        <v>34063495.391111106</v>
      </c>
      <c r="AH36" s="1">
        <f t="shared" si="8"/>
        <v>15433302.070187926</v>
      </c>
      <c r="AI36" s="1">
        <f t="shared" si="3"/>
        <v>26288834.38930845</v>
      </c>
      <c r="AK36" s="1">
        <f t="shared" si="4"/>
        <v>22466956.121125627</v>
      </c>
      <c r="AL36" s="1">
        <f t="shared" si="5"/>
        <v>33610949.33425753</v>
      </c>
      <c r="AN36" s="1">
        <f t="shared" si="6"/>
        <v>20052926.111111112</v>
      </c>
      <c r="AP36" s="1">
        <f t="shared" si="9"/>
        <v>15433302.070187926</v>
      </c>
      <c r="AQ36">
        <v>0</v>
      </c>
      <c r="AR36" s="1">
        <f t="shared" si="10"/>
        <v>0</v>
      </c>
    </row>
    <row r="37" spans="1:44" ht="12.75">
      <c r="A37" t="str">
        <f>'Basic gap analysis'!A39</f>
        <v>Rwanda</v>
      </c>
      <c r="B37" s="1">
        <f>'Basic gap analysis'!AI39</f>
        <v>4565163.938605941</v>
      </c>
      <c r="C37" s="1">
        <f>'Basic gap analysis'!AJ39</f>
        <v>4662542.192894467</v>
      </c>
      <c r="E37" s="1">
        <f>'Basic gap analysis'!AP39</f>
        <v>3631217.8186103865</v>
      </c>
      <c r="F37" s="1">
        <f>'Basic gap analysis'!AQ39</f>
        <v>3645735.320863635</v>
      </c>
      <c r="H37" s="1">
        <f>'Basic gap analysis'!AT39</f>
        <v>10601180</v>
      </c>
      <c r="J37" s="1">
        <f>'Basic gap analysis'!AZ39</f>
        <v>2.2608902976552945</v>
      </c>
      <c r="K37" s="1">
        <f>'Basic gap analysis'!BA39</f>
        <v>2.220426713087405</v>
      </c>
      <c r="M37" s="1">
        <f>'Basic gap analysis'!BG39</f>
        <v>2.842389350234524</v>
      </c>
      <c r="N37" s="1">
        <f>'Basic gap analysis'!BH39</f>
        <v>2.839710600150624</v>
      </c>
      <c r="P37" s="1">
        <f>'Basic gap analysis'!BJ39</f>
        <v>0.9736024533118014</v>
      </c>
      <c r="R37" s="1">
        <f>'Basic gap analysis'!BP39</f>
        <v>2.5276691385422008</v>
      </c>
      <c r="S37" s="1">
        <f>'Basic gap analysis'!BQ39</f>
        <v>2.7856711988137457</v>
      </c>
      <c r="U37" s="1">
        <f>'Basic gap analysis'!BW39</f>
        <v>3.177783481029483</v>
      </c>
      <c r="V37" s="1">
        <f>'Basic gap analysis'!BX39</f>
        <v>3.562603523539172</v>
      </c>
      <c r="X37" s="1">
        <f>'Basic gap analysis'!BZ39</f>
        <v>1.0884848667789813</v>
      </c>
      <c r="Z37" s="1">
        <f t="shared" si="7"/>
        <v>-3197872.7318855897</v>
      </c>
      <c r="AA37" s="1">
        <f t="shared" si="0"/>
        <v>-3161272.8017252972</v>
      </c>
      <c r="AC37" s="1">
        <f t="shared" si="1"/>
        <v>-3716731.687438675</v>
      </c>
      <c r="AD37" s="1">
        <f t="shared" si="2"/>
        <v>-3726165.5084090917</v>
      </c>
      <c r="AF37" s="1">
        <f>((1-P37)*H37)/1.8</f>
        <v>155469.52444444294</v>
      </c>
      <c r="AH37" s="1">
        <f t="shared" si="8"/>
        <v>-3874477.811885588</v>
      </c>
      <c r="AI37" s="1">
        <f t="shared" si="3"/>
        <v>-4625426.281725297</v>
      </c>
      <c r="AK37" s="1">
        <f t="shared" si="4"/>
        <v>-4393336.767438674</v>
      </c>
      <c r="AL37" s="1">
        <f t="shared" si="5"/>
        <v>-5190318.988409092</v>
      </c>
      <c r="AN37" s="1">
        <f t="shared" si="6"/>
        <v>-521135.55555555585</v>
      </c>
      <c r="AP37" s="1">
        <f t="shared" si="9"/>
        <v>-5190318.988409092</v>
      </c>
      <c r="AQ37">
        <v>0</v>
      </c>
      <c r="AR37" s="1">
        <f t="shared" si="10"/>
        <v>0</v>
      </c>
    </row>
    <row r="38" spans="1:44" ht="12.75">
      <c r="A38" t="str">
        <f>'Basic gap analysis'!A40</f>
        <v>Senegal</v>
      </c>
      <c r="B38" s="1">
        <f>'Basic gap analysis'!AI40</f>
        <v>12985624.323619265</v>
      </c>
      <c r="C38" s="1">
        <f>'Basic gap analysis'!AJ40</f>
        <v>13209999.208356028</v>
      </c>
      <c r="E38" s="1">
        <f>'Basic gap analysis'!AP40</f>
        <v>12243144.59173731</v>
      </c>
      <c r="F38" s="1">
        <f>'Basic gap analysis'!AQ40</f>
        <v>12561494.655296288</v>
      </c>
      <c r="H38" s="1">
        <f>'Basic gap analysis'!AT40</f>
        <v>13310970</v>
      </c>
      <c r="J38" s="1">
        <f>'Basic gap analysis'!AZ40</f>
        <v>0.9573718178022125</v>
      </c>
      <c r="K38" s="1">
        <f>'Basic gap analysis'!BA40</f>
        <v>0.8583707960275598</v>
      </c>
      <c r="M38" s="1">
        <f>'Basic gap analysis'!BG40</f>
        <v>1.015431180351345</v>
      </c>
      <c r="N38" s="1">
        <f>'Basic gap analysis'!BH40</f>
        <v>0.9026853767930488</v>
      </c>
      <c r="P38" s="1">
        <f>'Basic gap analysis'!BJ40</f>
        <v>0.9339718115208735</v>
      </c>
      <c r="R38" s="1">
        <f>'Basic gap analysis'!BP40</f>
        <v>1.1953600237584632</v>
      </c>
      <c r="S38" s="1">
        <f>'Basic gap analysis'!BQ40</f>
        <v>1.227840062226509</v>
      </c>
      <c r="U38" s="1">
        <f>'Basic gap analysis'!BW40</f>
        <v>1.2678520688611217</v>
      </c>
      <c r="V38" s="1">
        <f>'Basic gap analysis'!BX40</f>
        <v>1.291229005392386</v>
      </c>
      <c r="X38" s="1">
        <f>'Basic gap analysis'!BZ40</f>
        <v>1.1661431285623813</v>
      </c>
      <c r="Z38" s="1">
        <f t="shared" si="7"/>
        <v>307529.7553440352</v>
      </c>
      <c r="AA38" s="1">
        <f t="shared" si="0"/>
        <v>1039400.9290866827</v>
      </c>
      <c r="AC38" s="1">
        <f t="shared" si="1"/>
        <v>-104958.98459038437</v>
      </c>
      <c r="AD38" s="1">
        <f t="shared" si="2"/>
        <v>679120.6218312718</v>
      </c>
      <c r="AF38" s="1">
        <f>((1-P38)*H38)/1.8</f>
        <v>488277.3533333325</v>
      </c>
      <c r="AH38" s="1">
        <f t="shared" si="8"/>
        <v>-1409373.264655965</v>
      </c>
      <c r="AI38" s="1">
        <f t="shared" si="3"/>
        <v>-1672092.8009133185</v>
      </c>
      <c r="AK38" s="1">
        <f t="shared" si="4"/>
        <v>-1821862.004590384</v>
      </c>
      <c r="AL38" s="1">
        <f t="shared" si="5"/>
        <v>-2032373.1081687286</v>
      </c>
      <c r="AN38" s="1">
        <f t="shared" si="6"/>
        <v>-1228625.6666666672</v>
      </c>
      <c r="AP38" s="1">
        <f t="shared" si="9"/>
        <v>-2032373.1081687286</v>
      </c>
      <c r="AQ38">
        <v>0</v>
      </c>
      <c r="AR38" s="1">
        <f t="shared" si="10"/>
        <v>0</v>
      </c>
    </row>
    <row r="39" spans="1:44" ht="12.75">
      <c r="A39" t="str">
        <f>'Basic gap analysis'!A41</f>
        <v>Sierra Leone</v>
      </c>
      <c r="B39" s="1">
        <f>'Basic gap analysis'!AI41</f>
        <v>6560880.179816954</v>
      </c>
      <c r="C39" s="1">
        <f>'Basic gap analysis'!AJ41</f>
        <v>6703630.651052468</v>
      </c>
      <c r="E39" s="1">
        <f>'Basic gap analysis'!AP41</f>
        <v>5821725.869733273</v>
      </c>
      <c r="F39" s="1">
        <f>'Basic gap analysis'!AQ41</f>
        <v>5932328.254518073</v>
      </c>
      <c r="H39" s="1">
        <f>'Basic gap analysis'!AT41</f>
        <v>6185248</v>
      </c>
      <c r="J39" s="1">
        <f>'Basic gap analysis'!AZ41</f>
        <v>1.0313588735877182</v>
      </c>
      <c r="K39" s="1">
        <f>'Basic gap analysis'!BA41</f>
        <v>0.8392484947118495</v>
      </c>
      <c r="M39" s="1">
        <f>'Basic gap analysis'!BG41</f>
        <v>1.1623051554486914</v>
      </c>
      <c r="N39" s="1">
        <f>'Basic gap analysis'!BH41</f>
        <v>0.9483649069343421</v>
      </c>
      <c r="P39" s="1">
        <f>'Basic gap analysis'!BJ41</f>
        <v>1.0939936429388117</v>
      </c>
      <c r="R39" s="1">
        <f>'Basic gap analysis'!BP41</f>
        <v>1.21507102423907</v>
      </c>
      <c r="S39" s="1">
        <f>'Basic gap analysis'!BQ41</f>
        <v>1.0606887029021592</v>
      </c>
      <c r="U39" s="1">
        <f>'Basic gap analysis'!BW41</f>
        <v>1.3693422841232545</v>
      </c>
      <c r="V39" s="1">
        <f>'Basic gap analysis'!BX41</f>
        <v>1.1985960646369587</v>
      </c>
      <c r="X39" s="1">
        <f>'Basic gap analysis'!BZ41</f>
        <v>1.2888626939453356</v>
      </c>
      <c r="Z39" s="1">
        <f t="shared" si="7"/>
        <v>-114301.00676835858</v>
      </c>
      <c r="AA39" s="1">
        <f t="shared" si="0"/>
        <v>598677.0655847049</v>
      </c>
      <c r="AC39" s="1">
        <f t="shared" si="1"/>
        <v>-524942.2901481817</v>
      </c>
      <c r="AD39" s="1">
        <f t="shared" si="2"/>
        <v>170175.73417670713</v>
      </c>
      <c r="AF39" s="1">
        <f>((1-P39)*H39)/1.8</f>
        <v>-322985.5511111108</v>
      </c>
      <c r="AH39" s="1">
        <f t="shared" si="8"/>
        <v>-783919.5667683593</v>
      </c>
      <c r="AI39" s="1">
        <f t="shared" si="3"/>
        <v>-226019.24941529523</v>
      </c>
      <c r="AK39" s="1">
        <f t="shared" si="4"/>
        <v>-1194560.8501481821</v>
      </c>
      <c r="AL39" s="1">
        <f t="shared" si="5"/>
        <v>-654520.5808232931</v>
      </c>
      <c r="AN39" s="1">
        <f t="shared" si="6"/>
        <v>-992604.1111111105</v>
      </c>
      <c r="AP39" s="1">
        <f t="shared" si="9"/>
        <v>-1194560.8501481821</v>
      </c>
      <c r="AQ39">
        <v>0</v>
      </c>
      <c r="AR39" s="1">
        <f t="shared" si="10"/>
        <v>0</v>
      </c>
    </row>
    <row r="40" spans="1:44" ht="12.75">
      <c r="A40" t="str">
        <f>'Basic gap analysis'!A42</f>
        <v>Somalia</v>
      </c>
      <c r="B40" s="1">
        <f>'Basic gap analysis'!AI42</f>
        <v>1541132.47604858</v>
      </c>
      <c r="C40" s="1">
        <f>'Basic gap analysis'!AJ42</f>
        <v>1582774.7493478297</v>
      </c>
      <c r="E40" s="1">
        <f>'Basic gap analysis'!AP42</f>
        <v>2200750.071575305</v>
      </c>
      <c r="F40" s="1">
        <f>'Basic gap analysis'!AQ42</f>
        <v>2255762.9299724777</v>
      </c>
      <c r="H40" s="1">
        <f>'Basic gap analysis'!AT42</f>
        <v>8348101.5200000005</v>
      </c>
      <c r="J40" s="1">
        <f>'Basic gap analysis'!AZ42</f>
        <v>0.5227254064916649</v>
      </c>
      <c r="K40" s="1">
        <f>'Basic gap analysis'!BA42</f>
        <v>0.504193837644188</v>
      </c>
      <c r="M40" s="1">
        <f>'Basic gap analysis'!BG42</f>
        <v>0.3660520612517152</v>
      </c>
      <c r="N40" s="1">
        <f>'Basic gap analysis'!BH42</f>
        <v>0.3537717835489639</v>
      </c>
      <c r="P40" s="1">
        <f>'Basic gap analysis'!BJ42</f>
        <v>0.09649967697086653</v>
      </c>
      <c r="R40" s="1">
        <f>'Basic gap analysis'!BP42</f>
        <v>0.8352158039653337</v>
      </c>
      <c r="S40" s="1">
        <f>'Basic gap analysis'!BQ42</f>
        <v>0.7298540430190646</v>
      </c>
      <c r="U40" s="1">
        <f>'Basic gap analysis'!BW42</f>
        <v>0.5848815895203553</v>
      </c>
      <c r="V40" s="1">
        <f>'Basic gap analysis'!BX42</f>
        <v>0.5121081362987441</v>
      </c>
      <c r="X40" s="1">
        <f>'Basic gap analysis'!BZ42</f>
        <v>0.15418813450174715</v>
      </c>
      <c r="Z40" s="1">
        <f t="shared" si="7"/>
        <v>408635.20891587774</v>
      </c>
      <c r="AA40" s="1">
        <f t="shared" si="0"/>
        <v>435971.9301932387</v>
      </c>
      <c r="AC40" s="1">
        <f t="shared" si="1"/>
        <v>775089.4286529472</v>
      </c>
      <c r="AD40" s="1">
        <f t="shared" si="2"/>
        <v>809854.2527624876</v>
      </c>
      <c r="AF40" s="1">
        <f>((1-P40)*H40)/1.8</f>
        <v>4190284.6777777774</v>
      </c>
      <c r="AH40" s="1">
        <f t="shared" si="8"/>
        <v>141085.7089158777</v>
      </c>
      <c r="AI40" s="1">
        <f t="shared" si="3"/>
        <v>237544.55519323863</v>
      </c>
      <c r="AK40" s="1">
        <f t="shared" si="4"/>
        <v>507539.9286529471</v>
      </c>
      <c r="AL40" s="1">
        <f t="shared" si="5"/>
        <v>611426.8777624877</v>
      </c>
      <c r="AN40" s="1">
        <f t="shared" si="6"/>
        <v>3922735.177777778</v>
      </c>
      <c r="AP40" s="1">
        <f t="shared" si="9"/>
        <v>141085.7089158777</v>
      </c>
      <c r="AQ40">
        <v>0</v>
      </c>
      <c r="AR40" s="1">
        <f t="shared" si="10"/>
        <v>0</v>
      </c>
    </row>
    <row r="41" spans="1:44" ht="12.75">
      <c r="A41" t="str">
        <f>'Basic gap analysis'!A43</f>
        <v>South Africa</v>
      </c>
      <c r="B41" s="1">
        <f>'Basic gap analysis'!AI43</f>
        <v>11365063.52361637</v>
      </c>
      <c r="C41" s="1">
        <f>'Basic gap analysis'!AJ43</f>
        <v>11297648.7430802</v>
      </c>
      <c r="E41" s="1">
        <f>'Basic gap analysis'!AP43</f>
        <v>13876130.900061699</v>
      </c>
      <c r="F41" s="1">
        <f>'Basic gap analysis'!AQ43</f>
        <v>14125902.412773969</v>
      </c>
      <c r="H41" s="1">
        <f>'Basic gap analysis'!AT43</f>
        <v>3813650</v>
      </c>
      <c r="J41" s="1">
        <f>'Basic gap analysis'!AZ43</f>
        <v>0.01072568470441879</v>
      </c>
      <c r="K41" s="1">
        <f>'Basic gap analysis'!BA43</f>
        <v>0.008373488957863278</v>
      </c>
      <c r="M41" s="1">
        <f>'Basic gap analysis'!BG43</f>
        <v>0.008784731772706035</v>
      </c>
      <c r="N41" s="1">
        <f>'Basic gap analysis'!BH43</f>
        <v>0.00669696945622767</v>
      </c>
      <c r="P41" s="1">
        <f>'Basic gap analysis'!BJ43</f>
        <v>0.03196362749596843</v>
      </c>
      <c r="R41" s="1">
        <f>'Basic gap analysis'!BP43</f>
        <v>0.01424280644482423</v>
      </c>
      <c r="S41" s="1">
        <f>'Basic gap analysis'!BQ43</f>
        <v>0.012544946583403781</v>
      </c>
      <c r="U41" s="1">
        <f>'Basic gap analysis'!BW43</f>
        <v>0.011665384332694661</v>
      </c>
      <c r="V41" s="1">
        <f>'Basic gap analysis'!BX43</f>
        <v>0.010033228027388598</v>
      </c>
      <c r="X41" s="1">
        <f>'Basic gap analysis'!BZ43</f>
        <v>0.04244500675206167</v>
      </c>
      <c r="Z41" s="1">
        <f t="shared" si="7"/>
        <v>6246203.019786872</v>
      </c>
      <c r="AA41" s="1">
        <f t="shared" si="0"/>
        <v>6223915.558933445</v>
      </c>
      <c r="AC41" s="1">
        <f t="shared" si="1"/>
        <v>7641240.451145388</v>
      </c>
      <c r="AD41" s="1">
        <f t="shared" si="2"/>
        <v>7795167.597652204</v>
      </c>
      <c r="AF41" s="1">
        <f>((1-P41)*H41)/1.8</f>
        <v>2050973.2844444443</v>
      </c>
      <c r="AH41" s="1">
        <f t="shared" si="8"/>
        <v>6223996.179786872</v>
      </c>
      <c r="AI41" s="1">
        <f t="shared" si="3"/>
        <v>6197733.523933444</v>
      </c>
      <c r="AK41" s="1">
        <f t="shared" si="4"/>
        <v>7619033.611145387</v>
      </c>
      <c r="AL41" s="1">
        <f t="shared" si="5"/>
        <v>7768985.562652204</v>
      </c>
      <c r="AN41" s="1">
        <f t="shared" si="6"/>
        <v>2028766.4444444445</v>
      </c>
      <c r="AP41" s="1">
        <f t="shared" si="9"/>
        <v>2028766.4444444445</v>
      </c>
      <c r="AQ41">
        <v>0</v>
      </c>
      <c r="AR41" s="1">
        <f t="shared" si="10"/>
        <v>0</v>
      </c>
    </row>
    <row r="42" spans="1:44" ht="12.75">
      <c r="A42" t="str">
        <f>'Basic gap analysis'!A44</f>
        <v>STP</v>
      </c>
      <c r="B42" s="1">
        <f>'Basic gap analysis'!AI44</f>
        <v>0</v>
      </c>
      <c r="C42" s="1">
        <f>'Basic gap analysis'!AJ44</f>
        <v>0</v>
      </c>
      <c r="E42" s="1">
        <f>'Basic gap analysis'!AP44</f>
        <v>0</v>
      </c>
      <c r="F42" s="1">
        <f>'Basic gap analysis'!AQ44</f>
        <v>0</v>
      </c>
      <c r="H42" s="1">
        <f>'Basic gap analysis'!AT44</f>
        <v>165397</v>
      </c>
      <c r="J42" s="1" t="e">
        <f>'Basic gap analysis'!AZ44</f>
        <v>#DIV/0!</v>
      </c>
      <c r="K42" s="1" t="e">
        <f>'Basic gap analysis'!BA44</f>
        <v>#DIV/0!</v>
      </c>
      <c r="M42" s="1" t="e">
        <f>'Basic gap analysis'!BG44</f>
        <v>#DIV/0!</v>
      </c>
      <c r="N42" s="1" t="e">
        <f>'Basic gap analysis'!BH44</f>
        <v>#DIV/0!</v>
      </c>
      <c r="P42" s="1">
        <f>'Basic gap analysis'!BJ44</f>
        <v>0.5105815462190971</v>
      </c>
      <c r="R42" s="1" t="e">
        <f>'Basic gap analysis'!BP44</f>
        <v>#DIV/0!</v>
      </c>
      <c r="S42" s="1" t="e">
        <f>'Basic gap analysis'!BQ44</f>
        <v>#DIV/0!</v>
      </c>
      <c r="U42" s="1" t="e">
        <f>'Basic gap analysis'!BW44</f>
        <v>#DIV/0!</v>
      </c>
      <c r="V42" s="1" t="e">
        <f>'Basic gap analysis'!BX44</f>
        <v>#DIV/0!</v>
      </c>
      <c r="X42" s="1">
        <f>'Basic gap analysis'!BZ44</f>
        <v>0.6869943227507149</v>
      </c>
      <c r="Z42" s="1" t="e">
        <f t="shared" si="7"/>
        <v>#DIV/0!</v>
      </c>
      <c r="AA42" s="1" t="e">
        <f t="shared" si="0"/>
        <v>#DIV/0!</v>
      </c>
      <c r="AC42" s="1" t="e">
        <f t="shared" si="1"/>
        <v>#DIV/0!</v>
      </c>
      <c r="AD42" s="1" t="e">
        <f t="shared" si="2"/>
        <v>#DIV/0!</v>
      </c>
      <c r="AF42" s="1">
        <f>((1-P42)*H42)/1.8</f>
        <v>44971.30222222222</v>
      </c>
      <c r="AH42" s="1" t="e">
        <f t="shared" si="8"/>
        <v>#DIV/0!</v>
      </c>
      <c r="AI42" s="1" t="e">
        <f t="shared" si="3"/>
        <v>#DIV/0!</v>
      </c>
      <c r="AK42" s="1" t="e">
        <f t="shared" si="4"/>
        <v>#DIV/0!</v>
      </c>
      <c r="AL42" s="1" t="e">
        <f t="shared" si="5"/>
        <v>#DIV/0!</v>
      </c>
      <c r="AN42" s="1">
        <f t="shared" si="6"/>
        <v>28761.222222222223</v>
      </c>
      <c r="AP42" s="1" t="e">
        <f t="shared" si="9"/>
        <v>#DIV/0!</v>
      </c>
      <c r="AQ42">
        <v>0</v>
      </c>
      <c r="AR42" s="1">
        <f t="shared" si="10"/>
        <v>0</v>
      </c>
    </row>
    <row r="43" spans="1:44" ht="12.75">
      <c r="A43" t="str">
        <f>'Basic gap analysis'!A45</f>
        <v>Sudan North**</v>
      </c>
      <c r="B43" s="1" t="e">
        <f>'Basic gap analysis'!AI45</f>
        <v>#N/A</v>
      </c>
      <c r="C43" s="1" t="e">
        <f>'Basic gap analysis'!AJ45</f>
        <v>#N/A</v>
      </c>
      <c r="E43" s="1" t="e">
        <f>'Basic gap analysis'!AP45</f>
        <v>#N/A</v>
      </c>
      <c r="F43" s="1" t="e">
        <f>'Basic gap analysis'!AQ45</f>
        <v>#N/A</v>
      </c>
      <c r="H43" s="1">
        <f>'Basic gap analysis'!AT45</f>
        <v>31082266</v>
      </c>
      <c r="J43" s="1" t="e">
        <f>'Basic gap analysis'!AZ45</f>
        <v>#N/A</v>
      </c>
      <c r="K43" s="1" t="e">
        <f>'Basic gap analysis'!BA45</f>
        <v>#N/A</v>
      </c>
      <c r="M43" s="1" t="e">
        <f>'Basic gap analysis'!BG45</f>
        <v>#N/A</v>
      </c>
      <c r="N43" s="1" t="e">
        <f>'Basic gap analysis'!BH45</f>
        <v>#N/A</v>
      </c>
      <c r="P43" s="1">
        <f>'Basic gap analysis'!BJ45</f>
        <v>0.3018632668544822</v>
      </c>
      <c r="R43" s="1" t="e">
        <f>'Basic gap analysis'!BP45</f>
        <v>#N/A</v>
      </c>
      <c r="S43" s="1" t="e">
        <f>'Basic gap analysis'!BQ45</f>
        <v>#N/A</v>
      </c>
      <c r="U43" s="1" t="e">
        <f>'Basic gap analysis'!BW45</f>
        <v>#N/A</v>
      </c>
      <c r="V43" s="1" t="e">
        <f>'Basic gap analysis'!BX45</f>
        <v>#N/A</v>
      </c>
      <c r="X43" s="1">
        <f>'Basic gap analysis'!BZ45</f>
        <v>0.3976425528306076</v>
      </c>
      <c r="Z43" s="1" t="e">
        <f t="shared" si="7"/>
        <v>#N/A</v>
      </c>
      <c r="AA43" s="1" t="e">
        <f t="shared" si="0"/>
        <v>#N/A</v>
      </c>
      <c r="AC43" s="1" t="e">
        <f t="shared" si="1"/>
        <v>#N/A</v>
      </c>
      <c r="AD43" s="1" t="e">
        <f t="shared" si="2"/>
        <v>#N/A</v>
      </c>
      <c r="AF43" s="1">
        <f>((1-P43)*H43)/1.8</f>
        <v>12055373.135555554</v>
      </c>
      <c r="AH43" s="1" t="e">
        <f t="shared" si="8"/>
        <v>#N/A</v>
      </c>
      <c r="AI43" s="1" t="e">
        <f t="shared" si="3"/>
        <v>#N/A</v>
      </c>
      <c r="AK43" s="1" t="e">
        <f t="shared" si="4"/>
        <v>#N/A</v>
      </c>
      <c r="AL43" s="1" t="e">
        <f t="shared" si="5"/>
        <v>#N/A</v>
      </c>
      <c r="AN43" s="1">
        <f t="shared" si="6"/>
        <v>10401463.555555556</v>
      </c>
      <c r="AP43" s="1" t="e">
        <f t="shared" si="9"/>
        <v>#N/A</v>
      </c>
      <c r="AQ43">
        <v>0</v>
      </c>
      <c r="AR43" s="1">
        <f t="shared" si="10"/>
        <v>0</v>
      </c>
    </row>
    <row r="44" spans="1:44" ht="12.75">
      <c r="A44" t="str">
        <f>'Basic gap analysis'!A46</f>
        <v>Sudan South**</v>
      </c>
      <c r="B44" s="1" t="e">
        <f>'Basic gap analysis'!AI46</f>
        <v>#N/A</v>
      </c>
      <c r="C44" s="1" t="e">
        <f>'Basic gap analysis'!AJ46</f>
        <v>#N/A</v>
      </c>
      <c r="E44" s="1" t="e">
        <f>'Basic gap analysis'!AP46</f>
        <v>#N/A</v>
      </c>
      <c r="F44" s="1" t="e">
        <f>'Basic gap analysis'!AQ46</f>
        <v>#N/A</v>
      </c>
      <c r="H44" s="1">
        <f>'Basic gap analysis'!AT46</f>
        <v>10041133</v>
      </c>
      <c r="J44" s="1" t="e">
        <f>'Basic gap analysis'!AZ46</f>
        <v>#N/A</v>
      </c>
      <c r="K44" s="1" t="e">
        <f>'Basic gap analysis'!BA46</f>
        <v>#N/A</v>
      </c>
      <c r="M44" s="1" t="e">
        <f>'Basic gap analysis'!BG46</f>
        <v>#N/A</v>
      </c>
      <c r="N44" s="1" t="e">
        <f>'Basic gap analysis'!BH46</f>
        <v>#N/A</v>
      </c>
      <c r="P44" s="1">
        <f>'Basic gap analysis'!BJ46</f>
        <v>0.9084715041619308</v>
      </c>
      <c r="R44" s="1" t="e">
        <f>'Basic gap analysis'!BP46</f>
        <v>#N/A</v>
      </c>
      <c r="S44" s="1" t="e">
        <f>'Basic gap analysis'!BQ46</f>
        <v>#N/A</v>
      </c>
      <c r="U44" s="1" t="e">
        <f>'Basic gap analysis'!BW46</f>
        <v>#N/A</v>
      </c>
      <c r="V44" s="1" t="e">
        <f>'Basic gap analysis'!BX46</f>
        <v>#N/A</v>
      </c>
      <c r="X44" s="1">
        <f>'Basic gap analysis'!BZ46</f>
        <v>1.2032355711252904</v>
      </c>
      <c r="Z44" s="1" t="e">
        <f t="shared" si="7"/>
        <v>#N/A</v>
      </c>
      <c r="AA44" s="1" t="e">
        <f t="shared" si="0"/>
        <v>#N/A</v>
      </c>
      <c r="AC44" s="1" t="e">
        <f t="shared" si="1"/>
        <v>#N/A</v>
      </c>
      <c r="AD44" s="1" t="e">
        <f t="shared" si="2"/>
        <v>#N/A</v>
      </c>
      <c r="AF44" s="1">
        <f>((1-P44)*H44)/1.8</f>
        <v>510583.2222222219</v>
      </c>
      <c r="AH44" s="1" t="e">
        <f t="shared" si="8"/>
        <v>#N/A</v>
      </c>
      <c r="AI44" s="1" t="e">
        <f t="shared" si="3"/>
        <v>#N/A</v>
      </c>
      <c r="AK44" s="1" t="e">
        <f t="shared" si="4"/>
        <v>#N/A</v>
      </c>
      <c r="AL44" s="1" t="e">
        <f t="shared" si="5"/>
        <v>#N/A</v>
      </c>
      <c r="AN44" s="1">
        <f t="shared" si="6"/>
        <v>-1133730.7777777785</v>
      </c>
      <c r="AP44" s="1" t="e">
        <f t="shared" si="9"/>
        <v>#N/A</v>
      </c>
      <c r="AQ44">
        <v>0</v>
      </c>
      <c r="AR44" s="1">
        <f t="shared" si="10"/>
        <v>0</v>
      </c>
    </row>
    <row r="45" spans="1:44" ht="12.75">
      <c r="A45" t="str">
        <f>'Basic gap analysis'!A47</f>
        <v>Swaziland</v>
      </c>
      <c r="B45" s="1">
        <f>'Basic gap analysis'!AI47</f>
        <v>923731.5503225451</v>
      </c>
      <c r="C45" s="1">
        <f>'Basic gap analysis'!AJ47</f>
        <v>916634.8386917292</v>
      </c>
      <c r="E45" s="1">
        <f>'Basic gap analysis'!AP47</f>
        <v>1111290.741306183</v>
      </c>
      <c r="F45" s="1">
        <f>'Basic gap analysis'!AQ47</f>
        <v>1144630.8345358078</v>
      </c>
      <c r="H45" s="1">
        <f>'Basic gap analysis'!AT47</f>
        <v>417763.8</v>
      </c>
      <c r="J45" s="1">
        <f>'Basic gap analysis'!AZ47</f>
        <v>0.3269138094228302</v>
      </c>
      <c r="K45" s="1">
        <f>'Basic gap analysis'!BA47</f>
        <v>0.25797898467126384</v>
      </c>
      <c r="M45" s="1">
        <f>'Basic gap analysis'!BG47</f>
        <v>0.2717386087866256</v>
      </c>
      <c r="N45" s="1">
        <f>'Basic gap analysis'!BH47</f>
        <v>0.2065928313873344</v>
      </c>
      <c r="P45" s="1">
        <f>'Basic gap analysis'!BJ47</f>
        <v>0.7228500889737215</v>
      </c>
      <c r="R45" s="1">
        <f>'Basic gap analysis'!BP47</f>
        <v>0.3964463483705068</v>
      </c>
      <c r="S45" s="1">
        <f>'Basic gap analysis'!BQ47</f>
        <v>0.3700601217428511</v>
      </c>
      <c r="U45" s="1">
        <f>'Basic gap analysis'!BW47</f>
        <v>0.32953572489010935</v>
      </c>
      <c r="V45" s="1">
        <f>'Basic gap analysis'!BX47</f>
        <v>0.29634882248962197</v>
      </c>
      <c r="X45" s="1">
        <f>'Basic gap analysis'!BZ47</f>
        <v>0.8765958180196561</v>
      </c>
      <c r="Z45" s="1">
        <f t="shared" si="7"/>
        <v>345417.1946236362</v>
      </c>
      <c r="AA45" s="1">
        <f t="shared" si="0"/>
        <v>377867.9520509607</v>
      </c>
      <c r="AC45" s="1">
        <f t="shared" si="1"/>
        <v>449616.74517010164</v>
      </c>
      <c r="AD45" s="1">
        <f t="shared" si="2"/>
        <v>504532.3941865599</v>
      </c>
      <c r="AF45" s="1">
        <f>((1-P45)*H45)/1.8</f>
        <v>64324.00000000001</v>
      </c>
      <c r="AH45" s="1">
        <f t="shared" si="8"/>
        <v>309734.19462363614</v>
      </c>
      <c r="AI45" s="1">
        <f t="shared" si="3"/>
        <v>320791.5770509607</v>
      </c>
      <c r="AK45" s="1">
        <f t="shared" si="4"/>
        <v>413933.74517010164</v>
      </c>
      <c r="AL45" s="1">
        <f t="shared" si="5"/>
        <v>447456.0191865599</v>
      </c>
      <c r="AN45" s="1">
        <f t="shared" si="6"/>
        <v>28640.999999999985</v>
      </c>
      <c r="AP45" s="1">
        <f t="shared" si="9"/>
        <v>28640.999999999985</v>
      </c>
      <c r="AQ45">
        <v>0</v>
      </c>
      <c r="AR45" s="1">
        <f t="shared" si="10"/>
        <v>0</v>
      </c>
    </row>
    <row r="46" spans="1:44" ht="12.75">
      <c r="A46" t="str">
        <f>'Basic gap analysis'!A48</f>
        <v>Tanzania</v>
      </c>
      <c r="B46" s="1">
        <f>'Basic gap analysis'!AI48</f>
        <v>37192181.367797166</v>
      </c>
      <c r="C46" s="1">
        <f>'Basic gap analysis'!AJ48</f>
        <v>37847886.37730189</v>
      </c>
      <c r="E46" s="1">
        <f>'Basic gap analysis'!AP48</f>
        <v>40748956.26667061</v>
      </c>
      <c r="F46" s="1">
        <f>'Basic gap analysis'!AQ48</f>
        <v>41890129.49526275</v>
      </c>
      <c r="H46" s="1">
        <f>'Basic gap analysis'!AT48</f>
        <v>43541648</v>
      </c>
      <c r="J46" s="1">
        <f>'Basic gap analysis'!AZ48</f>
        <v>0.7185467768002242</v>
      </c>
      <c r="K46" s="1">
        <f>'Basic gap analysis'!BA48</f>
        <v>0.971255930768321</v>
      </c>
      <c r="M46" s="1">
        <f>'Basic gap analysis'!BG48</f>
        <v>0.6558283816917875</v>
      </c>
      <c r="N46" s="1">
        <f>'Basic gap analysis'!BH48</f>
        <v>0.8775333128334467</v>
      </c>
      <c r="P46" s="1">
        <f>'Basic gap analysis'!BJ48</f>
        <v>0.6137645971507556</v>
      </c>
      <c r="R46" s="1">
        <f>'Basic gap analysis'!BP48</f>
        <v>0.8514350015355276</v>
      </c>
      <c r="S46" s="1">
        <f>'Basic gap analysis'!BQ48</f>
        <v>1.2382510897122636</v>
      </c>
      <c r="U46" s="1">
        <f>'Basic gap analysis'!BW48</f>
        <v>0.7771174503897872</v>
      </c>
      <c r="V46" s="1">
        <f>'Basic gap analysis'!BX48</f>
        <v>1.118764422900623</v>
      </c>
      <c r="X46" s="1">
        <f>'Basic gap analysis'!BZ48</f>
        <v>0.7272743787740877</v>
      </c>
      <c r="Z46" s="1">
        <f t="shared" si="7"/>
        <v>5815477.402109534</v>
      </c>
      <c r="AA46" s="1">
        <f t="shared" si="0"/>
        <v>604390.1479454932</v>
      </c>
      <c r="AC46" s="1">
        <f t="shared" si="1"/>
        <v>7791463.457039223</v>
      </c>
      <c r="AD46" s="1">
        <f t="shared" si="2"/>
        <v>2850080.769034861</v>
      </c>
      <c r="AF46" s="1">
        <f>((1-P46)*H46)/1.8</f>
        <v>9342958.864444442</v>
      </c>
      <c r="AH46" s="1">
        <f t="shared" si="8"/>
        <v>3069697.982109535</v>
      </c>
      <c r="AI46" s="1">
        <f t="shared" si="3"/>
        <v>-5009611.207054507</v>
      </c>
      <c r="AK46" s="1">
        <f t="shared" si="4"/>
        <v>5045684.037039224</v>
      </c>
      <c r="AL46" s="1">
        <f t="shared" si="5"/>
        <v>-2763920.585965138</v>
      </c>
      <c r="AN46" s="1">
        <f t="shared" si="6"/>
        <v>6597179.444444444</v>
      </c>
      <c r="AP46" s="1">
        <f t="shared" si="9"/>
        <v>-5009611.207054507</v>
      </c>
      <c r="AQ46">
        <v>0</v>
      </c>
      <c r="AR46" s="1">
        <f t="shared" si="10"/>
        <v>0</v>
      </c>
    </row>
    <row r="47" spans="1:44" ht="12.75">
      <c r="A47" t="str">
        <f>'Basic gap analysis'!A49</f>
        <v>Togo</v>
      </c>
      <c r="B47" s="1">
        <f>'Basic gap analysis'!AI49</f>
        <v>6151873.197010852</v>
      </c>
      <c r="C47" s="1">
        <f>'Basic gap analysis'!AJ49</f>
        <v>6303930.745962464</v>
      </c>
      <c r="E47" s="1">
        <f>'Basic gap analysis'!AP49</f>
        <v>6122660.400762727</v>
      </c>
      <c r="F47" s="1">
        <f>'Basic gap analysis'!AQ49</f>
        <v>6294125.311210666</v>
      </c>
      <c r="H47" s="1">
        <f>'Basic gap analysis'!AT49</f>
        <v>7122217</v>
      </c>
      <c r="J47" s="1">
        <f>'Basic gap analysis'!AZ49</f>
        <v>0.32631615634981026</v>
      </c>
      <c r="K47" s="1">
        <f>'Basic gap analysis'!BA49</f>
        <v>0.8584644686120769</v>
      </c>
      <c r="M47" s="1">
        <f>'Basic gap analysis'!BG49</f>
        <v>0.32787309512543317</v>
      </c>
      <c r="N47" s="1">
        <f>'Basic gap analysis'!BH49</f>
        <v>0.8598018454384836</v>
      </c>
      <c r="P47" s="1">
        <f>'Basic gap analysis'!BJ49</f>
        <v>0.28185824947484756</v>
      </c>
      <c r="R47" s="1">
        <f>'Basic gap analysis'!BP49</f>
        <v>0.5757816012399437</v>
      </c>
      <c r="S47" s="1">
        <f>'Basic gap analysis'!BQ49</f>
        <v>1.0058094473929606</v>
      </c>
      <c r="U47" s="1">
        <f>'Basic gap analysis'!BW49</f>
        <v>0.5785288041712621</v>
      </c>
      <c r="V47" s="1">
        <f>'Basic gap analysis'!BX49</f>
        <v>1.0073763686761432</v>
      </c>
      <c r="X47" s="1">
        <f>'Basic gap analysis'!BZ49</f>
        <v>0.49733606824953525</v>
      </c>
      <c r="Z47" s="1">
        <f t="shared" si="7"/>
        <v>2302454.2116726954</v>
      </c>
      <c r="AA47" s="1">
        <f t="shared" si="0"/>
        <v>495683.43775692425</v>
      </c>
      <c r="AC47" s="1">
        <f t="shared" si="1"/>
        <v>2286224.8804237368</v>
      </c>
      <c r="AD47" s="1">
        <f t="shared" si="2"/>
        <v>490235.9740059253</v>
      </c>
      <c r="AF47" s="1">
        <f>((1-P47)*H47)/1.8</f>
        <v>2841534.102222222</v>
      </c>
      <c r="AH47" s="1">
        <f t="shared" si="8"/>
        <v>1449854.3316726955</v>
      </c>
      <c r="AI47" s="1">
        <f t="shared" si="3"/>
        <v>-20345.75224307556</v>
      </c>
      <c r="AK47" s="1">
        <f t="shared" si="4"/>
        <v>1433625.0004237366</v>
      </c>
      <c r="AL47" s="1">
        <f t="shared" si="5"/>
        <v>-25793.215994074748</v>
      </c>
      <c r="AN47" s="1">
        <f t="shared" si="6"/>
        <v>1988934.222222222</v>
      </c>
      <c r="AP47" s="1">
        <f t="shared" si="9"/>
        <v>-25793.215994074748</v>
      </c>
      <c r="AQ47">
        <v>1</v>
      </c>
      <c r="AR47" s="1">
        <f t="shared" si="10"/>
        <v>-25793.215994074748</v>
      </c>
    </row>
    <row r="48" spans="1:44" ht="12.75">
      <c r="A48" t="str">
        <f>'Basic gap analysis'!A50</f>
        <v>Uganda</v>
      </c>
      <c r="B48" s="1">
        <f>'Basic gap analysis'!AI50</f>
        <v>28889943.393630028</v>
      </c>
      <c r="C48" s="1">
        <f>'Basic gap analysis'!AJ50</f>
        <v>29967109.84659363</v>
      </c>
      <c r="E48" s="1">
        <f>'Basic gap analysis'!AP50</f>
        <v>25617685.43185635</v>
      </c>
      <c r="F48" s="1">
        <f>'Basic gap analysis'!AQ50</f>
        <v>26335107.900348887</v>
      </c>
      <c r="H48" s="1">
        <f>'Basic gap analysis'!AT50</f>
        <v>34039740</v>
      </c>
      <c r="J48" s="1">
        <f>'Basic gap analysis'!AZ50</f>
        <v>0.6130015425334757</v>
      </c>
      <c r="K48" s="1">
        <f>'Basic gap analysis'!BA50</f>
        <v>0.5277425997021095</v>
      </c>
      <c r="M48" s="1">
        <f>'Basic gap analysis'!BG50</f>
        <v>0.6913028857001116</v>
      </c>
      <c r="N48" s="1">
        <f>'Basic gap analysis'!BH50</f>
        <v>0.6005261309671903</v>
      </c>
      <c r="P48" s="1">
        <f>'Basic gap analysis'!BJ50</f>
        <v>0.5202619016478974</v>
      </c>
      <c r="R48" s="1">
        <f>'Basic gap analysis'!BP50</f>
        <v>0.7327934607399706</v>
      </c>
      <c r="S48" s="1">
        <f>'Basic gap analysis'!BQ50</f>
        <v>0.6717673343560119</v>
      </c>
      <c r="U48" s="1">
        <f>'Basic gap analysis'!BW50</f>
        <v>0.8263963446781195</v>
      </c>
      <c r="V48" s="1">
        <f>'Basic gap analysis'!BX50</f>
        <v>0.764414012510399</v>
      </c>
      <c r="X48" s="1">
        <f>'Basic gap analysis'!BZ50</f>
        <v>0.6219307668037417</v>
      </c>
      <c r="Z48" s="1">
        <f t="shared" si="7"/>
        <v>6211313.07201668</v>
      </c>
      <c r="AA48" s="1">
        <f t="shared" si="0"/>
        <v>7862327.43921868</v>
      </c>
      <c r="AC48" s="1">
        <f t="shared" si="1"/>
        <v>4393391.982142415</v>
      </c>
      <c r="AD48" s="1">
        <f t="shared" si="2"/>
        <v>5844548.580193824</v>
      </c>
      <c r="AF48" s="1">
        <f>((1-P48)*H48)/1.8</f>
        <v>9072311.186666666</v>
      </c>
      <c r="AH48" s="1">
        <f t="shared" si="8"/>
        <v>4288656.552016682</v>
      </c>
      <c r="AI48" s="1">
        <f t="shared" si="3"/>
        <v>5464546.859218684</v>
      </c>
      <c r="AK48" s="1">
        <f t="shared" si="4"/>
        <v>2470735.462142416</v>
      </c>
      <c r="AL48" s="1">
        <f t="shared" si="5"/>
        <v>3446768.0001938255</v>
      </c>
      <c r="AN48" s="1">
        <f t="shared" si="6"/>
        <v>7149654.666666667</v>
      </c>
      <c r="AP48" s="1">
        <f t="shared" si="9"/>
        <v>2470735.462142416</v>
      </c>
      <c r="AQ48">
        <v>0</v>
      </c>
      <c r="AR48" s="1">
        <f t="shared" si="10"/>
        <v>0</v>
      </c>
    </row>
    <row r="49" spans="1:44" ht="12.75">
      <c r="A49" t="str">
        <f>'Basic gap analysis'!A51</f>
        <v>Zambia</v>
      </c>
      <c r="B49" s="1">
        <f>'Basic gap analysis'!AI51</f>
        <v>11750283.727781182</v>
      </c>
      <c r="C49" s="1">
        <f>'Basic gap analysis'!AJ51</f>
        <v>11958952.594060317</v>
      </c>
      <c r="E49" s="1">
        <f>'Basic gap analysis'!AP51</f>
        <v>11132081.333434427</v>
      </c>
      <c r="F49" s="1">
        <f>'Basic gap analysis'!AQ51</f>
        <v>11399290.879467642</v>
      </c>
      <c r="H49" s="1">
        <f>'Basic gap analysis'!AT51</f>
        <v>12625420</v>
      </c>
      <c r="J49" s="1">
        <f>'Basic gap analysis'!AZ51</f>
        <v>0.9045617786122224</v>
      </c>
      <c r="K49" s="1">
        <f>'Basic gap analysis'!BA51</f>
        <v>0.7877987200717959</v>
      </c>
      <c r="M49" s="1">
        <f>'Basic gap analysis'!BG51</f>
        <v>0.9547951752811014</v>
      </c>
      <c r="N49" s="1">
        <f>'Basic gap analysis'!BH51</f>
        <v>0.826476633206151</v>
      </c>
      <c r="P49" s="1">
        <f>'Basic gap analysis'!BJ51</f>
        <v>0.8418617002840302</v>
      </c>
      <c r="R49" s="1">
        <f>'Basic gap analysis'!BP51</f>
        <v>1.0678753033284774</v>
      </c>
      <c r="S49" s="1">
        <f>'Basic gap analysis'!BQ51</f>
        <v>1.0393542454690752</v>
      </c>
      <c r="U49" s="1">
        <f>'Basic gap analysis'!BW51</f>
        <v>1.1271780563005274</v>
      </c>
      <c r="V49" s="1">
        <f>'Basic gap analysis'!BX51</f>
        <v>1.0903825756730294</v>
      </c>
      <c r="X49" s="1">
        <f>'Basic gap analysis'!BZ51</f>
        <v>0.993855079672597</v>
      </c>
      <c r="Z49" s="1">
        <f t="shared" si="7"/>
        <v>623014.5443228782</v>
      </c>
      <c r="AA49" s="1">
        <f t="shared" si="0"/>
        <v>1409836.1372557313</v>
      </c>
      <c r="AC49" s="1">
        <f t="shared" si="1"/>
        <v>279568.7696857926</v>
      </c>
      <c r="AD49" s="1">
        <f t="shared" si="2"/>
        <v>1098912.9624820233</v>
      </c>
      <c r="AF49" s="1">
        <f>((1-P49)*H49)/1.8</f>
        <v>1109201.3622222221</v>
      </c>
      <c r="AH49" s="1">
        <f t="shared" si="8"/>
        <v>-443085.5956771219</v>
      </c>
      <c r="AI49" s="1">
        <f t="shared" si="3"/>
        <v>-261464.19774426834</v>
      </c>
      <c r="AK49" s="1">
        <f t="shared" si="4"/>
        <v>-786531.3703142074</v>
      </c>
      <c r="AL49" s="1">
        <f t="shared" si="5"/>
        <v>-572387.3725179768</v>
      </c>
      <c r="AN49" s="1">
        <f t="shared" si="6"/>
        <v>43101.22222222237</v>
      </c>
      <c r="AP49" s="1">
        <f t="shared" si="9"/>
        <v>-786531.3703142074</v>
      </c>
      <c r="AQ49">
        <v>0</v>
      </c>
      <c r="AR49" s="1">
        <f t="shared" si="10"/>
        <v>0</v>
      </c>
    </row>
    <row r="50" spans="1:44" ht="12.75">
      <c r="A50" t="str">
        <f>'Basic gap analysis'!A52</f>
        <v>Zanzibar</v>
      </c>
      <c r="B50" s="1" t="e">
        <f>'Basic gap analysis'!AI52</f>
        <v>#N/A</v>
      </c>
      <c r="C50" s="1" t="e">
        <f>'Basic gap analysis'!AJ52</f>
        <v>#N/A</v>
      </c>
      <c r="E50" s="1" t="e">
        <f>'Basic gap analysis'!AP52</f>
        <v>#N/A</v>
      </c>
      <c r="F50" s="1" t="e">
        <f>'Basic gap analysis'!AQ52</f>
        <v>#N/A</v>
      </c>
      <c r="H50" s="1">
        <f>'Basic gap analysis'!AT52</f>
        <v>0</v>
      </c>
      <c r="J50" s="1" t="e">
        <f>'Basic gap analysis'!AZ52</f>
        <v>#N/A</v>
      </c>
      <c r="K50" s="1" t="e">
        <f>'Basic gap analysis'!BA52</f>
        <v>#N/A</v>
      </c>
      <c r="M50" s="1" t="e">
        <f>'Basic gap analysis'!BG52</f>
        <v>#N/A</v>
      </c>
      <c r="N50" s="1" t="e">
        <f>'Basic gap analysis'!BH52</f>
        <v>#N/A</v>
      </c>
      <c r="P50" s="1" t="e">
        <f>'Basic gap analysis'!BJ52</f>
        <v>#DIV/0!</v>
      </c>
      <c r="R50" s="1" t="e">
        <f>'Basic gap analysis'!BP52</f>
        <v>#N/A</v>
      </c>
      <c r="S50" s="1" t="e">
        <f>'Basic gap analysis'!BQ52</f>
        <v>#N/A</v>
      </c>
      <c r="U50" s="1" t="e">
        <f>'Basic gap analysis'!BW52</f>
        <v>#N/A</v>
      </c>
      <c r="V50" s="1" t="e">
        <f>'Basic gap analysis'!BX52</f>
        <v>#N/A</v>
      </c>
      <c r="X50" s="1" t="e">
        <f>'Basic gap analysis'!BZ52</f>
        <v>#DIV/0!</v>
      </c>
      <c r="Z50" s="1" t="e">
        <f t="shared" si="7"/>
        <v>#N/A</v>
      </c>
      <c r="AA50" s="1" t="e">
        <f t="shared" si="0"/>
        <v>#N/A</v>
      </c>
      <c r="AC50" s="1" t="e">
        <f t="shared" si="1"/>
        <v>#N/A</v>
      </c>
      <c r="AD50" s="1" t="e">
        <f t="shared" si="2"/>
        <v>#N/A</v>
      </c>
      <c r="AF50" s="1" t="e">
        <f>((1-P50)*H50)/1.8</f>
        <v>#DIV/0!</v>
      </c>
      <c r="AH50" s="1" t="e">
        <f t="shared" si="8"/>
        <v>#N/A</v>
      </c>
      <c r="AI50" s="1" t="e">
        <f t="shared" si="3"/>
        <v>#N/A</v>
      </c>
      <c r="AK50" s="1" t="e">
        <f t="shared" si="4"/>
        <v>#N/A</v>
      </c>
      <c r="AL50" s="1" t="e">
        <f t="shared" si="5"/>
        <v>#N/A</v>
      </c>
      <c r="AN50" s="1" t="e">
        <f t="shared" si="6"/>
        <v>#DIV/0!</v>
      </c>
      <c r="AP50" s="1" t="e">
        <f t="shared" si="9"/>
        <v>#N/A</v>
      </c>
      <c r="AQ50">
        <v>0</v>
      </c>
      <c r="AR50" s="1">
        <f t="shared" si="10"/>
        <v>0</v>
      </c>
    </row>
    <row r="51" spans="1:44" ht="12.75">
      <c r="A51" t="str">
        <f>'Basic gap analysis'!A53</f>
        <v>Zimbabwe</v>
      </c>
      <c r="B51" s="1">
        <f>'Basic gap analysis'!AI53</f>
        <v>11915506.546970448</v>
      </c>
      <c r="C51" s="1">
        <f>'Basic gap analysis'!AJ53</f>
        <v>11935258.896523962</v>
      </c>
      <c r="E51" s="1">
        <f>'Basic gap analysis'!AP53</f>
        <v>13241674.499968247</v>
      </c>
      <c r="F51" s="1">
        <f>'Basic gap analysis'!AQ53</f>
        <v>13466821.790364461</v>
      </c>
      <c r="H51" s="1">
        <f>'Basic gap analysis'!AT53</f>
        <v>4816143.5</v>
      </c>
      <c r="J51" s="1">
        <f>'Basic gap analysis'!AZ53</f>
        <v>0.2754442160777859</v>
      </c>
      <c r="K51" s="1">
        <f>'Basic gap analysis'!BA53</f>
        <v>0.22036560017696805</v>
      </c>
      <c r="M51" s="1">
        <f>'Basic gap analysis'!BG53</f>
        <v>0.24785818138090243</v>
      </c>
      <c r="N51" s="1">
        <f>'Basic gap analysis'!BH53</f>
        <v>0.19530372725967582</v>
      </c>
      <c r="P51" s="1">
        <f>'Basic gap analysis'!BJ53</f>
        <v>0.6814700101855355</v>
      </c>
      <c r="R51" s="1">
        <f>'Basic gap analysis'!BP53</f>
        <v>0.3302905658677711</v>
      </c>
      <c r="S51" s="1">
        <f>'Basic gap analysis'!BQ53</f>
        <v>0.3018349020522035</v>
      </c>
      <c r="U51" s="1">
        <f>'Basic gap analysis'!BW53</f>
        <v>0.29721161020907416</v>
      </c>
      <c r="V51" s="1">
        <f>'Basic gap analysis'!BX53</f>
        <v>0.2675076388534064</v>
      </c>
      <c r="X51" s="1">
        <f>'Basic gap analysis'!BZ53</f>
        <v>0.8171640649826983</v>
      </c>
      <c r="Z51" s="1">
        <f t="shared" si="7"/>
        <v>4796360.659428026</v>
      </c>
      <c r="AA51" s="1">
        <f t="shared" si="0"/>
        <v>5169521.336957756</v>
      </c>
      <c r="AC51" s="1">
        <f t="shared" si="1"/>
        <v>5533120.633315693</v>
      </c>
      <c r="AD51" s="1">
        <f t="shared" si="2"/>
        <v>6020389.611313589</v>
      </c>
      <c r="AF51" s="1">
        <f>((1-P51)*H51)/1.8</f>
        <v>852270.0777777773</v>
      </c>
      <c r="AH51" s="1">
        <f t="shared" si="8"/>
        <v>4433292.859428027</v>
      </c>
      <c r="AI51" s="1">
        <f t="shared" si="3"/>
        <v>4629322.886957756</v>
      </c>
      <c r="AK51" s="1">
        <f t="shared" si="4"/>
        <v>5170052.833315693</v>
      </c>
      <c r="AL51" s="1">
        <f t="shared" si="5"/>
        <v>5480191.16131359</v>
      </c>
      <c r="AN51" s="1">
        <f t="shared" si="6"/>
        <v>489202.27777777764</v>
      </c>
      <c r="AP51" s="1">
        <f t="shared" si="9"/>
        <v>489202.27777777764</v>
      </c>
      <c r="AQ51">
        <v>0</v>
      </c>
      <c r="AR51" s="1">
        <f t="shared" si="10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5"/>
  <sheetViews>
    <sheetView workbookViewId="0" topLeftCell="A1">
      <pane xSplit="1" ySplit="6" topLeftCell="Y7" activePane="bottomRight" state="frozen"/>
      <selection pane="topLeft" activeCell="A1" sqref="A1"/>
      <selection pane="topRight" activeCell="Y1" sqref="Y1"/>
      <selection pane="bottomLeft" activeCell="A7" sqref="A7"/>
      <selection pane="bottomRight" activeCell="AC7" sqref="AC7"/>
    </sheetView>
  </sheetViews>
  <sheetFormatPr defaultColWidth="9.140625" defaultRowHeight="15"/>
  <cols>
    <col min="1" max="2" width="13.00390625" style="0" customWidth="1"/>
    <col min="3" max="3" width="2.00390625" style="0" customWidth="1"/>
    <col min="5" max="5" width="10.8515625" style="0" customWidth="1"/>
    <col min="6" max="6" width="10.7109375" style="0" customWidth="1"/>
    <col min="7" max="7" width="11.00390625" style="0" customWidth="1"/>
    <col min="8" max="8" width="10.28125" style="0" customWidth="1"/>
    <col min="9" max="9" width="10.8515625" style="0" customWidth="1"/>
    <col min="10" max="10" width="11.57421875" style="0" customWidth="1"/>
    <col min="11" max="11" width="10.8515625" style="0" customWidth="1"/>
    <col min="12" max="12" width="10.421875" style="0" customWidth="1"/>
    <col min="13" max="13" width="10.140625" style="0" customWidth="1"/>
    <col min="15" max="15" width="10.7109375" style="0" customWidth="1"/>
    <col min="16" max="16" width="9.140625" style="2" customWidth="1"/>
    <col min="22" max="22" width="10.57421875" style="0" customWidth="1"/>
    <col min="23" max="23" width="6.8515625" style="0" customWidth="1"/>
  </cols>
  <sheetData>
    <row r="1" spans="1:64" ht="12.75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 t="s">
        <v>13</v>
      </c>
      <c r="Q1" t="s">
        <v>14</v>
      </c>
      <c r="X1" t="s">
        <v>15</v>
      </c>
      <c r="AE1" t="s">
        <v>0</v>
      </c>
      <c r="AL1" t="s">
        <v>0</v>
      </c>
      <c r="AS1" t="s">
        <v>0</v>
      </c>
      <c r="AV1" t="s">
        <v>16</v>
      </c>
      <c r="BL1" t="s">
        <v>17</v>
      </c>
    </row>
    <row r="2" spans="1:78" ht="12.75">
      <c r="A2" s="4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2" t="s">
        <v>19</v>
      </c>
      <c r="Q2" s="7">
        <v>0.92</v>
      </c>
      <c r="R2" s="7">
        <v>0.92</v>
      </c>
      <c r="S2" s="7">
        <v>0.92</v>
      </c>
      <c r="T2" s="7">
        <v>0.92</v>
      </c>
      <c r="U2" s="7">
        <v>0.92</v>
      </c>
      <c r="V2" s="7">
        <v>0.92</v>
      </c>
      <c r="W2" s="7"/>
      <c r="X2" s="7">
        <v>1</v>
      </c>
      <c r="Y2" s="7">
        <v>1</v>
      </c>
      <c r="Z2" s="7">
        <v>1</v>
      </c>
      <c r="AA2" s="7">
        <v>1</v>
      </c>
      <c r="AB2" s="7">
        <v>1</v>
      </c>
      <c r="AC2" s="7">
        <v>1</v>
      </c>
      <c r="AE2" t="s">
        <v>20</v>
      </c>
      <c r="AL2" t="s">
        <v>21</v>
      </c>
      <c r="AV2" t="s">
        <v>20</v>
      </c>
      <c r="BC2" t="s">
        <v>21</v>
      </c>
      <c r="BJ2" t="s">
        <v>22</v>
      </c>
      <c r="BL2" t="s">
        <v>20</v>
      </c>
      <c r="BS2" t="s">
        <v>21</v>
      </c>
      <c r="BZ2" t="s">
        <v>22</v>
      </c>
    </row>
    <row r="3" spans="1:4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2" t="s">
        <v>23</v>
      </c>
      <c r="Q3" s="7">
        <v>0.8</v>
      </c>
      <c r="R3" s="7">
        <v>0.8</v>
      </c>
      <c r="S3" s="7">
        <v>0.8</v>
      </c>
      <c r="T3" s="7">
        <v>0.8</v>
      </c>
      <c r="U3" s="7">
        <v>0.8</v>
      </c>
      <c r="V3" s="7">
        <v>0.8</v>
      </c>
      <c r="W3" s="7"/>
      <c r="X3" s="7">
        <v>1</v>
      </c>
      <c r="Y3" s="7">
        <v>1</v>
      </c>
      <c r="Z3" s="7">
        <v>1</v>
      </c>
      <c r="AA3" s="7">
        <v>1</v>
      </c>
      <c r="AB3" s="7">
        <v>1</v>
      </c>
      <c r="AC3" s="7">
        <v>1</v>
      </c>
      <c r="AS3" t="s">
        <v>24</v>
      </c>
    </row>
    <row r="4" spans="1:29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2" t="s">
        <v>25</v>
      </c>
      <c r="Q4" s="7">
        <v>0.5</v>
      </c>
      <c r="R4" s="7">
        <v>0.5</v>
      </c>
      <c r="S4" s="7">
        <v>0.5</v>
      </c>
      <c r="T4" s="7">
        <v>0.5</v>
      </c>
      <c r="U4" s="7">
        <v>0.5</v>
      </c>
      <c r="V4" s="7">
        <v>0.5</v>
      </c>
      <c r="W4" s="7"/>
      <c r="X4" s="7">
        <v>1</v>
      </c>
      <c r="Y4" s="7">
        <v>1</v>
      </c>
      <c r="Z4" s="7">
        <v>1</v>
      </c>
      <c r="AA4" s="7">
        <v>1</v>
      </c>
      <c r="AB4" s="7">
        <v>1</v>
      </c>
      <c r="AC4" s="7">
        <v>1</v>
      </c>
    </row>
    <row r="5" spans="1:78" ht="12.75">
      <c r="A5" s="8" t="s">
        <v>26</v>
      </c>
      <c r="B5" s="9"/>
      <c r="C5" s="9"/>
      <c r="D5" s="10">
        <v>2004</v>
      </c>
      <c r="E5" s="11">
        <v>2005</v>
      </c>
      <c r="F5" s="11">
        <v>2006</v>
      </c>
      <c r="G5" s="11">
        <v>2007</v>
      </c>
      <c r="H5" s="11">
        <v>2008</v>
      </c>
      <c r="I5" s="11">
        <v>2009</v>
      </c>
      <c r="J5" s="12">
        <v>2010</v>
      </c>
      <c r="K5" s="13">
        <v>2011</v>
      </c>
      <c r="L5" s="13"/>
      <c r="M5" s="13"/>
      <c r="N5" s="13"/>
      <c r="O5" s="13"/>
      <c r="Q5">
        <v>2006</v>
      </c>
      <c r="R5">
        <v>2007</v>
      </c>
      <c r="S5">
        <v>2008</v>
      </c>
      <c r="T5">
        <v>2009</v>
      </c>
      <c r="U5">
        <v>2010</v>
      </c>
      <c r="V5" s="14" t="s">
        <v>27</v>
      </c>
      <c r="W5" s="14"/>
      <c r="X5">
        <v>2006</v>
      </c>
      <c r="Y5">
        <v>2007</v>
      </c>
      <c r="Z5">
        <v>2008</v>
      </c>
      <c r="AA5">
        <v>2009</v>
      </c>
      <c r="AB5">
        <v>2010</v>
      </c>
      <c r="AC5" t="s">
        <v>27</v>
      </c>
      <c r="AE5">
        <v>2006</v>
      </c>
      <c r="AF5">
        <v>2007</v>
      </c>
      <c r="AG5">
        <v>2008</v>
      </c>
      <c r="AH5">
        <v>2009</v>
      </c>
      <c r="AI5">
        <v>2010</v>
      </c>
      <c r="AJ5">
        <v>2011</v>
      </c>
      <c r="AL5">
        <v>2006</v>
      </c>
      <c r="AM5">
        <v>2007</v>
      </c>
      <c r="AN5">
        <v>2008</v>
      </c>
      <c r="AO5">
        <v>2009</v>
      </c>
      <c r="AP5">
        <v>2010</v>
      </c>
      <c r="AQ5">
        <v>2011</v>
      </c>
      <c r="AV5">
        <v>2006</v>
      </c>
      <c r="AW5">
        <v>2007</v>
      </c>
      <c r="AX5">
        <v>2008</v>
      </c>
      <c r="AY5">
        <v>2009</v>
      </c>
      <c r="AZ5">
        <v>2010</v>
      </c>
      <c r="BA5">
        <v>2011</v>
      </c>
      <c r="BC5">
        <v>2006</v>
      </c>
      <c r="BD5">
        <v>2007</v>
      </c>
      <c r="BE5">
        <v>2008</v>
      </c>
      <c r="BF5">
        <v>2009</v>
      </c>
      <c r="BG5">
        <v>2010</v>
      </c>
      <c r="BH5">
        <v>2011</v>
      </c>
      <c r="BJ5">
        <v>2010</v>
      </c>
      <c r="BL5">
        <v>2006</v>
      </c>
      <c r="BM5">
        <v>2007</v>
      </c>
      <c r="BN5">
        <v>2008</v>
      </c>
      <c r="BO5">
        <v>2009</v>
      </c>
      <c r="BP5">
        <v>2010</v>
      </c>
      <c r="BQ5">
        <v>2011</v>
      </c>
      <c r="BS5">
        <v>2006</v>
      </c>
      <c r="BT5">
        <v>2007</v>
      </c>
      <c r="BU5">
        <v>2008</v>
      </c>
      <c r="BV5">
        <v>2009</v>
      </c>
      <c r="BW5">
        <v>2010</v>
      </c>
      <c r="BX5">
        <v>2011</v>
      </c>
      <c r="BZ5">
        <v>2010</v>
      </c>
    </row>
    <row r="6" spans="1:29" ht="12.75">
      <c r="A6" s="15" t="s">
        <v>28</v>
      </c>
      <c r="B6" s="16"/>
      <c r="C6" s="16"/>
      <c r="D6" s="10"/>
      <c r="E6" s="11"/>
      <c r="F6" s="11"/>
      <c r="G6" s="11"/>
      <c r="H6" s="11"/>
      <c r="I6" s="11"/>
      <c r="J6" s="12"/>
      <c r="K6" s="17" t="s">
        <v>29</v>
      </c>
      <c r="L6" s="17" t="s">
        <v>30</v>
      </c>
      <c r="M6" s="17" t="s">
        <v>31</v>
      </c>
      <c r="N6" s="17" t="s">
        <v>32</v>
      </c>
      <c r="O6" s="17" t="s">
        <v>33</v>
      </c>
      <c r="V6" s="18" t="s">
        <v>34</v>
      </c>
      <c r="AC6" s="18" t="s">
        <v>34</v>
      </c>
    </row>
    <row r="7" spans="1:78" ht="12.75">
      <c r="A7" s="19" t="s">
        <v>35</v>
      </c>
      <c r="B7" t="s">
        <v>35</v>
      </c>
      <c r="C7" s="20"/>
      <c r="D7" s="21">
        <v>154010</v>
      </c>
      <c r="E7" s="22">
        <v>870929</v>
      </c>
      <c r="F7" s="22">
        <v>1753142</v>
      </c>
      <c r="G7" s="22">
        <v>1977589</v>
      </c>
      <c r="H7" s="23">
        <v>1361111</v>
      </c>
      <c r="I7" s="23">
        <v>2317650</v>
      </c>
      <c r="J7" s="23">
        <v>2275646</v>
      </c>
      <c r="K7" s="23">
        <v>283100</v>
      </c>
      <c r="L7" s="23">
        <v>87200</v>
      </c>
      <c r="M7" s="23">
        <v>0</v>
      </c>
      <c r="N7" s="23">
        <v>0</v>
      </c>
      <c r="O7" s="24">
        <f>SUM(K7:N7)</f>
        <v>370300</v>
      </c>
      <c r="Q7" s="1">
        <f>Q$2*F7+Q$3*E7+Q$4*D7</f>
        <v>2386638.8400000003</v>
      </c>
      <c r="R7" s="1">
        <f>R$2*G7+R$3*F7+R$4*E7</f>
        <v>3657359.9800000004</v>
      </c>
      <c r="S7" s="1">
        <f>S$2*H7+S$3*G7+S$4*F7</f>
        <v>3710864.3200000003</v>
      </c>
      <c r="T7" s="1">
        <f>T$2*I7+T$3*H7+T$4*G7</f>
        <v>4209921.3</v>
      </c>
      <c r="U7" s="1">
        <f>U$2*J7+U$3*I7+U$4*H7</f>
        <v>4628269.82</v>
      </c>
      <c r="V7" s="1">
        <f>V$2*(O7+0.25*J7)+V$3*(0.75*J7+0.25*I7)+V$4*(0.75*I7+0.25*H7)</f>
        <v>3732249.805</v>
      </c>
      <c r="X7" s="1">
        <f>X$2*D7+X$3*E7+X$4*F7</f>
        <v>2778081</v>
      </c>
      <c r="Y7" s="1">
        <f aca="true" t="shared" si="0" ref="Y7:Y54">Y$2*E7+Y$3*F7+Y$4*G7</f>
        <v>4601660</v>
      </c>
      <c r="Z7" s="1">
        <f aca="true" t="shared" si="1" ref="Z7:Z54">Z$2*F7+Z$3*G7+Z$4*H7</f>
        <v>5091842</v>
      </c>
      <c r="AA7" s="1">
        <f aca="true" t="shared" si="2" ref="AA7:AA54">AA$2*G7+AA$3*H7+AA$4*I7</f>
        <v>5656350</v>
      </c>
      <c r="AB7" s="1">
        <f aca="true" t="shared" si="3" ref="AB7:AB54">AB$2*H7+AB$3*I7+AB$4*J7</f>
        <v>5954407</v>
      </c>
      <c r="AC7" s="25">
        <f>AC$2*(O7+0.25*J7)+AC$3*(0.75*J7+0.25*I7)+AC$4*(0.75*I7+0.25*H7)</f>
        <v>5303873.75</v>
      </c>
      <c r="AD7" s="25"/>
      <c r="AE7" s="1">
        <f>INDEX('Population at risk'!AD$5:AD$47,MATCH($B7,'Population at risk'!$A$5:$A$47,0))</f>
        <v>10548034.872267485</v>
      </c>
      <c r="AF7" s="1">
        <f>INDEX('Population at risk'!AE$5:AE$47,MATCH($B7,'Population at risk'!$A$5:$A$47,0))</f>
        <v>10803236.327894952</v>
      </c>
      <c r="AG7" s="1">
        <f>INDEX('Population at risk'!AF$5:AF$47,MATCH($B7,'Population at risk'!$A$5:$A$47,0))</f>
        <v>11052927.648312045</v>
      </c>
      <c r="AH7" s="1">
        <f>INDEX('Population at risk'!AG$5:AG$47,MATCH($B7,'Population at risk'!$A$5:$A$47,0))</f>
        <v>11266897.273828974</v>
      </c>
      <c r="AI7" s="1">
        <f>INDEX('Population at risk'!AH$5:AH$47,MATCH($B7,'Population at risk'!$A$5:$A$47,0))</f>
        <v>11485009.059875727</v>
      </c>
      <c r="AJ7" s="1">
        <f>INDEX('Population at risk'!AI$5:AI$47,MATCH($B7,'Population at risk'!$A$5:$A$47,0))</f>
        <v>11707343.193038667</v>
      </c>
      <c r="AL7" s="1">
        <f>INDEX('Population at risk'!AM$5:AM$47,MATCH($B7,'Population at risk'!$A$5:$A$47,0))</f>
        <v>13703354.437732302</v>
      </c>
      <c r="AM7" s="1">
        <f>INDEX('Population at risk'!AN$5:AN$47,MATCH($B7,'Population at risk'!$A$5:$A$47,0))</f>
        <v>14169200.815128585</v>
      </c>
      <c r="AN7" s="1">
        <f>INDEX('Population at risk'!AO$5:AO$47,MATCH($B7,'Population at risk'!$A$5:$A$47,0))</f>
        <v>14650883.668791998</v>
      </c>
      <c r="AO7" s="1">
        <f>INDEX('Population at risk'!AP$5:AP$47,MATCH($B7,'Population at risk'!$A$5:$A$47,0))</f>
        <v>15148941.3607078</v>
      </c>
      <c r="AP7" s="1">
        <f>INDEX('Population at risk'!AQ$5:AQ$47,MATCH($B7,'Population at risk'!$A$5:$A$47,0))</f>
        <v>15663930.554510066</v>
      </c>
      <c r="AQ7" s="1">
        <f>INDEX('Population at risk'!AR$5:AR$47,MATCH($B7,'Population at risk'!$A$5:$A$47,0))</f>
        <v>16196426.83764737</v>
      </c>
      <c r="AS7" t="s">
        <v>35</v>
      </c>
      <c r="AT7">
        <v>18493050</v>
      </c>
      <c r="AV7" s="1">
        <f>Q7/(AE7/1.8)</f>
        <v>0.4072749060865127</v>
      </c>
      <c r="AW7" s="1">
        <f aca="true" t="shared" si="4" ref="AW7:AW54">R7/(AF7/1.8)</f>
        <v>0.6093773906437137</v>
      </c>
      <c r="AX7" s="1">
        <f aca="true" t="shared" si="5" ref="AX7:AX54">S7/(AG7/1.8)</f>
        <v>0.604324572505464</v>
      </c>
      <c r="AY7" s="1">
        <f aca="true" t="shared" si="6" ref="AY7:AY54">T7/(AH7/1.8)</f>
        <v>0.6725772105513055</v>
      </c>
      <c r="AZ7" s="1">
        <f>U7/(AI7/1.8)</f>
        <v>0.7253704052446036</v>
      </c>
      <c r="BA7" s="1">
        <f>V7/(AJ7/1.8)</f>
        <v>0.573832127257928</v>
      </c>
      <c r="BC7" s="1">
        <f>Q7/(AL7/1.8)</f>
        <v>0.313496226892524</v>
      </c>
      <c r="BD7" s="1">
        <f aca="true" t="shared" si="7" ref="BD7:BD54">R7/(AM7/1.8)</f>
        <v>0.46461674514281753</v>
      </c>
      <c r="BE7" s="1">
        <f aca="true" t="shared" si="8" ref="BE7:BE54">S7/(AN7/1.8)</f>
        <v>0.4559148736009824</v>
      </c>
      <c r="BF7" s="1">
        <f aca="true" t="shared" si="9" ref="BF7:BF54">T7/(AO7/1.8)</f>
        <v>0.5002236235236137</v>
      </c>
      <c r="BG7" s="1">
        <f>U7/(AP7/1.8)</f>
        <v>0.5318515456263508</v>
      </c>
      <c r="BH7" s="1">
        <f>V7/(AQ7/1.8)</f>
        <v>0.4147859102715422</v>
      </c>
      <c r="BJ7" s="1">
        <f>U7/(AT7/1.8)</f>
        <v>0.4504873818001899</v>
      </c>
      <c r="BL7" s="1">
        <f>X7/(AE7/1.8)</f>
        <v>0.47407368865903693</v>
      </c>
      <c r="BM7" s="1">
        <f aca="true" t="shared" si="10" ref="BM7:BM54">Y7/(AF7/1.8)</f>
        <v>0.7667135799494234</v>
      </c>
      <c r="BN7" s="1">
        <f aca="true" t="shared" si="11" ref="BN7:BN54">Z7/(AG7/1.8)</f>
        <v>0.8292206274777965</v>
      </c>
      <c r="BO7" s="1">
        <f aca="true" t="shared" si="12" ref="BO7:BO54">AA7/(AH7/1.8)</f>
        <v>0.9036587227656433</v>
      </c>
      <c r="BP7" s="1">
        <f aca="true" t="shared" si="13" ref="BP7:BP54">AB7/(AI7/1.8)</f>
        <v>0.9332106351961357</v>
      </c>
      <c r="BQ7" s="1">
        <f aca="true" t="shared" si="14" ref="BQ7:BQ54">AC7/(AJ7/1.8)</f>
        <v>0.815468769692918</v>
      </c>
      <c r="BS7" s="1">
        <f>X7/(AL7/1.8)</f>
        <v>0.36491399406782876</v>
      </c>
      <c r="BT7" s="1">
        <f aca="true" t="shared" si="15" ref="BT7:BT54">Y7/(AM7/1.8)</f>
        <v>0.5845769361357471</v>
      </c>
      <c r="BU7" s="1">
        <f aca="true" t="shared" si="16" ref="BU7:BU54">Z7/(AN7/1.8)</f>
        <v>0.6255810780562769</v>
      </c>
      <c r="BV7" s="1">
        <f aca="true" t="shared" si="17" ref="BV7:BV54">AA7/(AO7/1.8)</f>
        <v>0.6720885478115215</v>
      </c>
      <c r="BW7" s="1">
        <f aca="true" t="shared" si="18" ref="BW7:BW54">AB7/(AP7/1.8)</f>
        <v>0.684242857353196</v>
      </c>
      <c r="BX7" s="1">
        <f>AC7/(AQ7/1.8)</f>
        <v>0.5894493177846353</v>
      </c>
      <c r="BZ7" s="1">
        <f>AB7/(AT7/1.8)</f>
        <v>0.5795654367451556</v>
      </c>
    </row>
    <row r="8" spans="1:78" ht="12.75">
      <c r="A8" s="26" t="s">
        <v>36</v>
      </c>
      <c r="B8" t="s">
        <v>36</v>
      </c>
      <c r="C8" s="20"/>
      <c r="D8" s="27">
        <v>26500</v>
      </c>
      <c r="E8" s="28">
        <v>0</v>
      </c>
      <c r="F8" s="28">
        <v>183250</v>
      </c>
      <c r="G8" s="28">
        <v>2002310</v>
      </c>
      <c r="H8" s="29">
        <v>578542</v>
      </c>
      <c r="I8" s="29">
        <v>1274179</v>
      </c>
      <c r="J8" s="29">
        <v>1899500</v>
      </c>
      <c r="K8" s="29">
        <v>2738000</v>
      </c>
      <c r="L8" s="29">
        <v>50000</v>
      </c>
      <c r="M8" s="29">
        <v>520000</v>
      </c>
      <c r="N8" s="23">
        <v>0</v>
      </c>
      <c r="O8" s="24">
        <f>SUM(K8:N8)</f>
        <v>3308000</v>
      </c>
      <c r="Q8" s="1">
        <f>Q$2*F8+Q$3*E8+Q$4*D8</f>
        <v>181840</v>
      </c>
      <c r="R8" s="1">
        <f>R$2*G8+R$3*F8+R$4*E8</f>
        <v>1988725.2000000002</v>
      </c>
      <c r="S8" s="1">
        <f>S$2*H8+S$3*G8+S$4*F8</f>
        <v>2225731.64</v>
      </c>
      <c r="T8" s="1">
        <f>T$2*I8+T$3*H8+T$4*G8</f>
        <v>2636233.2800000003</v>
      </c>
      <c r="U8" s="1">
        <f>U$2*J8+U$3*I8+U$4*H8</f>
        <v>3056154.2</v>
      </c>
      <c r="V8" s="1">
        <f>V$2*(O8+0.25*J8)+V$3*(0.75*J8+0.25*I8)+V$4*(0.75*I8+0.25*H8)</f>
        <v>5424915.675</v>
      </c>
      <c r="X8" s="1">
        <f aca="true" t="shared" si="19" ref="X8:X54">X$2*D8+X$3*E8+X$4*F8</f>
        <v>209750</v>
      </c>
      <c r="Y8" s="1">
        <f t="shared" si="0"/>
        <v>2185560</v>
      </c>
      <c r="Z8" s="1">
        <f t="shared" si="1"/>
        <v>2764102</v>
      </c>
      <c r="AA8" s="1">
        <f t="shared" si="2"/>
        <v>3855031</v>
      </c>
      <c r="AB8" s="1">
        <f t="shared" si="3"/>
        <v>3752221</v>
      </c>
      <c r="AC8" s="25">
        <f>AC$2*(O8+0.25*J8)+AC$3*(0.75*J8+0.25*I8)+AC$4*(0.75*I8+0.25*H8)</f>
        <v>6626314.5</v>
      </c>
      <c r="AD8" s="25"/>
      <c r="AE8" s="1">
        <f>INDEX('Population at risk'!AD$5:AD$47,MATCH($B8,'Population at risk'!$A$5:$A$47,0))</f>
        <v>7862944</v>
      </c>
      <c r="AF8" s="1">
        <f>INDEX('Population at risk'!AE$5:AE$47,MATCH($B8,'Population at risk'!$A$5:$A$47,0))</f>
        <v>8078314</v>
      </c>
      <c r="AG8" s="1">
        <f>INDEX('Population at risk'!AF$5:AF$47,MATCH($B8,'Population at risk'!$A$5:$A$47,0))</f>
        <v>8294941</v>
      </c>
      <c r="AH8" s="1">
        <f>INDEX('Population at risk'!AG$5:AG$47,MATCH($B8,'Population at risk'!$A$5:$A$47,0))</f>
        <v>8462908.172891233</v>
      </c>
      <c r="AI8" s="1">
        <f>INDEX('Population at risk'!AH$5:AH$47,MATCH($B8,'Population at risk'!$A$5:$A$47,0))</f>
        <v>8634276.572044238</v>
      </c>
      <c r="AJ8" s="1">
        <f>INDEX('Population at risk'!AI$5:AI$47,MATCH($B8,'Population at risk'!$A$5:$A$47,0))</f>
        <v>8809115.07008386</v>
      </c>
      <c r="AL8" s="1">
        <f>INDEX('Population at risk'!AM$5:AM$47,MATCH($B8,'Population at risk'!$A$5:$A$47,0))</f>
        <v>7132808.6871299455</v>
      </c>
      <c r="AM8" s="1">
        <f>INDEX('Population at risk'!AN$5:AN$47,MATCH($B8,'Population at risk'!$A$5:$A$47,0))</f>
        <v>7325380.376751775</v>
      </c>
      <c r="AN8" s="1">
        <f>INDEX('Population at risk'!AO$5:AO$47,MATCH($B8,'Population at risk'!$A$5:$A$47,0))</f>
        <v>7523151.120108317</v>
      </c>
      <c r="AO8" s="1">
        <f>INDEX('Population at risk'!AP$5:AP$47,MATCH($B8,'Population at risk'!$A$5:$A$47,0))</f>
        <v>7726261.281340267</v>
      </c>
      <c r="AP8" s="1">
        <f>INDEX('Population at risk'!AQ$5:AQ$47,MATCH($B8,'Population at risk'!$A$5:$A$47,0))</f>
        <v>7934855.01414177</v>
      </c>
      <c r="AQ8" s="1">
        <f>INDEX('Population at risk'!AR$5:AR$47,MATCH($B8,'Population at risk'!$A$5:$A$47,0))</f>
        <v>8149080.36407084</v>
      </c>
      <c r="AS8" t="s">
        <v>36</v>
      </c>
      <c r="AT8">
        <v>9872366</v>
      </c>
      <c r="AV8" s="1">
        <f aca="true" t="shared" si="20" ref="AV8:AV54">Q8/(AE8/1.8)</f>
        <v>0.04162715644420207</v>
      </c>
      <c r="AW8" s="1">
        <f t="shared" si="4"/>
        <v>0.44312530560213437</v>
      </c>
      <c r="AX8" s="1">
        <f t="shared" si="5"/>
        <v>0.4829831763722009</v>
      </c>
      <c r="AY8" s="1">
        <f t="shared" si="6"/>
        <v>0.5607079513399545</v>
      </c>
      <c r="AZ8" s="1">
        <f>U8/(AI8/1.8)</f>
        <v>0.6371208420414975</v>
      </c>
      <c r="BA8" s="1">
        <f>V8/(AJ8/1.8)</f>
        <v>1.1084936610899603</v>
      </c>
      <c r="BC8" s="1">
        <f aca="true" t="shared" si="21" ref="BC8:BC54">Q8/(AL8/1.8)</f>
        <v>0.04588823482544598</v>
      </c>
      <c r="BD8" s="1">
        <f t="shared" si="7"/>
        <v>0.4886716014585056</v>
      </c>
      <c r="BE8" s="1">
        <f t="shared" si="8"/>
        <v>0.5325317660164612</v>
      </c>
      <c r="BF8" s="1">
        <f t="shared" si="9"/>
        <v>0.6141676719450591</v>
      </c>
      <c r="BG8" s="1">
        <f>U8/(AP8/1.8)</f>
        <v>0.6932801607837562</v>
      </c>
      <c r="BH8" s="1">
        <f>V8/(AQ8/1.8)</f>
        <v>1.1982760972701967</v>
      </c>
      <c r="BJ8" s="1">
        <f aca="true" t="shared" si="22" ref="BJ8:BJ54">U8/(AT8/1.8)</f>
        <v>0.5572197748746349</v>
      </c>
      <c r="BL8" s="1">
        <f aca="true" t="shared" si="23" ref="BL8:BL54">X8/(AE8/1.8)</f>
        <v>0.04801636638897594</v>
      </c>
      <c r="BM8" s="1">
        <f t="shared" si="10"/>
        <v>0.4869837938956075</v>
      </c>
      <c r="BN8" s="1">
        <f t="shared" si="11"/>
        <v>0.5998094018993023</v>
      </c>
      <c r="BO8" s="1">
        <f t="shared" si="12"/>
        <v>0.8199375035436985</v>
      </c>
      <c r="BP8" s="1">
        <f t="shared" si="13"/>
        <v>0.7822308845037301</v>
      </c>
      <c r="BQ8" s="1">
        <f t="shared" si="14"/>
        <v>1.3539800541947575</v>
      </c>
      <c r="BS8" s="1">
        <f aca="true" t="shared" si="24" ref="BS8:BS54">X8/(AL8/1.8)</f>
        <v>0.05293146312493013</v>
      </c>
      <c r="BT8" s="1">
        <f t="shared" si="15"/>
        <v>0.5370380509502526</v>
      </c>
      <c r="BU8" s="1">
        <f t="shared" si="16"/>
        <v>0.6613430357262803</v>
      </c>
      <c r="BV8" s="1">
        <f t="shared" si="17"/>
        <v>0.8981130131799386</v>
      </c>
      <c r="BW8" s="1">
        <f t="shared" si="18"/>
        <v>0.8511809967495051</v>
      </c>
      <c r="BX8" s="1">
        <f>AC8/(AQ8/1.8)</f>
        <v>1.463645659035044</v>
      </c>
      <c r="BZ8" s="1">
        <f aca="true" t="shared" si="25" ref="BZ8:BZ54">AB8/(AT8/1.8)</f>
        <v>0.6841316255900561</v>
      </c>
    </row>
    <row r="9" spans="1:78" ht="12.75">
      <c r="A9" s="26" t="s">
        <v>37</v>
      </c>
      <c r="B9" t="s">
        <v>37</v>
      </c>
      <c r="C9" s="20"/>
      <c r="D9" s="27">
        <v>0</v>
      </c>
      <c r="E9" s="28">
        <v>0</v>
      </c>
      <c r="F9" s="28">
        <v>3300</v>
      </c>
      <c r="G9" s="28">
        <v>0</v>
      </c>
      <c r="H9" s="29">
        <v>89060</v>
      </c>
      <c r="I9" s="29">
        <v>13650</v>
      </c>
      <c r="J9" s="29">
        <v>73400</v>
      </c>
      <c r="K9" s="29">
        <v>0</v>
      </c>
      <c r="L9" s="29">
        <v>0</v>
      </c>
      <c r="M9" s="29">
        <v>0</v>
      </c>
      <c r="N9" s="23">
        <v>0</v>
      </c>
      <c r="O9" s="24">
        <f>SUM(K9:N9)</f>
        <v>0</v>
      </c>
      <c r="Q9" s="1">
        <f>Q$2*F9+Q$3*E9+Q$4*D9</f>
        <v>3036</v>
      </c>
      <c r="R9" s="1">
        <f>R$2*G9+R$3*F9+R$4*E9</f>
        <v>2640</v>
      </c>
      <c r="S9" s="1">
        <f>S$2*H9+S$3*G9+S$4*F9</f>
        <v>83585.2</v>
      </c>
      <c r="T9" s="1">
        <f>T$2*I9+T$3*H9+T$4*G9</f>
        <v>83806</v>
      </c>
      <c r="U9" s="1">
        <f>U$2*J9+U$3*I9+U$4*H9</f>
        <v>122978</v>
      </c>
      <c r="V9" s="1">
        <f>V$2*(O9+0.25*J9)+V$3*(0.75*J9+0.25*I9)+V$4*(0.75*I9+0.25*H9)</f>
        <v>79903.25</v>
      </c>
      <c r="X9" s="1">
        <f t="shared" si="19"/>
        <v>3300</v>
      </c>
      <c r="Y9" s="1">
        <f t="shared" si="0"/>
        <v>3300</v>
      </c>
      <c r="Z9" s="1">
        <f t="shared" si="1"/>
        <v>92360</v>
      </c>
      <c r="AA9" s="1">
        <f t="shared" si="2"/>
        <v>102710</v>
      </c>
      <c r="AB9" s="1">
        <f t="shared" si="3"/>
        <v>176110</v>
      </c>
      <c r="AC9" s="25">
        <f>AC$2*(O9+0.25*J9)+AC$3*(0.75*J9+0.25*I9)+AC$4*(0.75*I9+0.25*H9)</f>
        <v>109315</v>
      </c>
      <c r="AD9" s="25"/>
      <c r="AE9" s="1">
        <f>INDEX('Population at risk'!AD$5:AD$47,MATCH($B9,'Population at risk'!$A$5:$A$47,0))</f>
        <v>590967.4826949339</v>
      </c>
      <c r="AF9" s="1">
        <f>INDEX('Population at risk'!AE$5:AE$47,MATCH($B9,'Population at risk'!$A$5:$A$47,0))</f>
        <v>590714.494023007</v>
      </c>
      <c r="AG9" s="1">
        <f>INDEX('Population at risk'!AF$5:AF$47,MATCH($B9,'Population at risk'!$A$5:$A$47,0))</f>
        <v>590448.5315730326</v>
      </c>
      <c r="AH9" s="1">
        <f>INDEX('Population at risk'!AG$5:AG$47,MATCH($B9,'Population at risk'!$A$5:$A$47,0))</f>
        <v>588741.6146970546</v>
      </c>
      <c r="AI9" s="1">
        <f>INDEX('Population at risk'!AH$5:AH$47,MATCH($B9,'Population at risk'!$A$5:$A$47,0))</f>
        <v>587039.6323158982</v>
      </c>
      <c r="AJ9" s="1">
        <f>INDEX('Population at risk'!AI$5:AI$47,MATCH($B9,'Population at risk'!$A$5:$A$47,0))</f>
        <v>585342.5701645225</v>
      </c>
      <c r="AL9" s="1">
        <f>INDEX('Population at risk'!AM$5:AM$47,MATCH($B9,'Population at risk'!$A$5:$A$47,0))</f>
        <v>676922.595648332</v>
      </c>
      <c r="AM9" s="1">
        <f>INDEX('Population at risk'!AN$5:AN$47,MATCH($B9,'Population at risk'!$A$5:$A$47,0))</f>
        <v>693843.8478074162</v>
      </c>
      <c r="AN9" s="1">
        <f>INDEX('Population at risk'!AO$5:AO$47,MATCH($B9,'Population at risk'!$A$5:$A$47,0))</f>
        <v>711188.0859570287</v>
      </c>
      <c r="AO9" s="1">
        <f>INDEX('Population at risk'!AP$5:AP$47,MATCH($B9,'Population at risk'!$A$5:$A$47,0))</f>
        <v>728965.883614218</v>
      </c>
      <c r="AP9" s="1">
        <f>INDEX('Population at risk'!AQ$5:AQ$47,MATCH($B9,'Population at risk'!$A$5:$A$47,0))</f>
        <v>747188.0786056436</v>
      </c>
      <c r="AQ9" s="1">
        <f>INDEX('Population at risk'!AR$5:AR$47,MATCH($B9,'Population at risk'!$A$5:$A$47,0))</f>
        <v>765865.779674609</v>
      </c>
      <c r="AS9" t="s">
        <v>37</v>
      </c>
      <c r="AT9">
        <v>768580.3583999999</v>
      </c>
      <c r="AV9" s="1">
        <f t="shared" si="20"/>
        <v>0.009247209296659406</v>
      </c>
      <c r="AW9" s="1">
        <f t="shared" si="4"/>
        <v>0.008044495349414807</v>
      </c>
      <c r="AX9" s="1">
        <f t="shared" si="5"/>
        <v>0.25481198098532387</v>
      </c>
      <c r="AY9" s="1">
        <f t="shared" si="6"/>
        <v>0.2562258149147864</v>
      </c>
      <c r="AZ9" s="1">
        <f>U9/(AI9/1.8)</f>
        <v>0.3770791405117285</v>
      </c>
      <c r="BA9" s="1">
        <f>V9/(AJ9/1.8)</f>
        <v>0.24571226719350825</v>
      </c>
      <c r="BC9" s="1">
        <f t="shared" si="21"/>
        <v>0.008073005739697625</v>
      </c>
      <c r="BD9" s="1">
        <f t="shared" si="7"/>
        <v>0.0068488032502076295</v>
      </c>
      <c r="BE9" s="1">
        <f t="shared" si="8"/>
        <v>0.2115521378532917</v>
      </c>
      <c r="BF9" s="1">
        <f t="shared" si="9"/>
        <v>0.206938079532722</v>
      </c>
      <c r="BG9" s="1">
        <f>U9/(AP9/1.8)</f>
        <v>0.2962579387148269</v>
      </c>
      <c r="BH9" s="1">
        <f>V9/(AQ9/1.8)</f>
        <v>0.1877951121684884</v>
      </c>
      <c r="BJ9" s="1">
        <f t="shared" si="22"/>
        <v>0.2880120439986514</v>
      </c>
      <c r="BL9" s="1">
        <f t="shared" si="23"/>
        <v>0.01005131445289066</v>
      </c>
      <c r="BM9" s="1">
        <f t="shared" si="10"/>
        <v>0.010055619186768509</v>
      </c>
      <c r="BN9" s="1">
        <f t="shared" si="11"/>
        <v>0.28156222110857565</v>
      </c>
      <c r="BO9" s="1">
        <f t="shared" si="12"/>
        <v>0.31402230687418214</v>
      </c>
      <c r="BP9" s="1">
        <f t="shared" si="13"/>
        <v>0.5399942057564808</v>
      </c>
      <c r="BQ9" s="1">
        <f t="shared" si="14"/>
        <v>0.3361569959702309</v>
      </c>
      <c r="BS9" s="1">
        <f t="shared" si="24"/>
        <v>0.008775006238801768</v>
      </c>
      <c r="BT9" s="1">
        <f t="shared" si="15"/>
        <v>0.008561004062759538</v>
      </c>
      <c r="BU9" s="1">
        <f t="shared" si="16"/>
        <v>0.2337609463413382</v>
      </c>
      <c r="BV9" s="1">
        <f t="shared" si="17"/>
        <v>0.25361680725492064</v>
      </c>
      <c r="BW9" s="1">
        <f t="shared" si="18"/>
        <v>0.42425462755182364</v>
      </c>
      <c r="BX9" s="1">
        <f>AC9/(AQ9/1.8)</f>
        <v>0.2569209974149776</v>
      </c>
      <c r="BZ9" s="1">
        <f t="shared" si="25"/>
        <v>0.41244613726522217</v>
      </c>
    </row>
    <row r="10" spans="1:78" ht="12.75">
      <c r="A10" s="26" t="s">
        <v>38</v>
      </c>
      <c r="B10" t="s">
        <v>38</v>
      </c>
      <c r="C10" s="20"/>
      <c r="D10" s="27">
        <v>216500</v>
      </c>
      <c r="E10" s="28">
        <v>276160</v>
      </c>
      <c r="F10" s="28">
        <v>198390</v>
      </c>
      <c r="G10" s="28">
        <v>907858</v>
      </c>
      <c r="H10" s="29">
        <v>1011491</v>
      </c>
      <c r="I10" s="29">
        <v>959250</v>
      </c>
      <c r="J10" s="29">
        <v>5220404</v>
      </c>
      <c r="K10" s="29">
        <v>0</v>
      </c>
      <c r="L10" s="29">
        <v>0</v>
      </c>
      <c r="M10" s="29">
        <v>50000</v>
      </c>
      <c r="N10" s="23">
        <v>0</v>
      </c>
      <c r="O10" s="24">
        <f>SUM(K10:N10)</f>
        <v>50000</v>
      </c>
      <c r="Q10" s="1">
        <f>Q$2*F10+Q$3*E10+Q$4*D10</f>
        <v>511696.80000000005</v>
      </c>
      <c r="R10" s="1">
        <f>R$2*G10+R$3*F10+R$4*E10</f>
        <v>1132021.3599999999</v>
      </c>
      <c r="S10" s="1">
        <f>S$2*H10+S$3*G10+S$4*F10</f>
        <v>1756053.12</v>
      </c>
      <c r="T10" s="1">
        <f>T$2*I10+T$3*H10+T$4*G10</f>
        <v>2145631.8</v>
      </c>
      <c r="U10" s="1">
        <f>U$2*J10+U$3*I10+U$4*H10</f>
        <v>6075917.180000001</v>
      </c>
      <c r="V10" s="1">
        <f>V$2*(O10+0.25*J10)+V$3*(0.75*J10+0.25*I10)+V$4*(0.75*I10+0.25*H10)</f>
        <v>5056940.445</v>
      </c>
      <c r="X10" s="1">
        <f t="shared" si="19"/>
        <v>691050</v>
      </c>
      <c r="Y10" s="1">
        <f t="shared" si="0"/>
        <v>1382408</v>
      </c>
      <c r="Z10" s="1">
        <f t="shared" si="1"/>
        <v>2117739</v>
      </c>
      <c r="AA10" s="1">
        <f t="shared" si="2"/>
        <v>2878599</v>
      </c>
      <c r="AB10" s="1">
        <f t="shared" si="3"/>
        <v>7191145</v>
      </c>
      <c r="AC10" s="25">
        <f>AC$2*(O10+0.25*J10)+AC$3*(0.75*J10+0.25*I10)+AC$4*(0.75*I10+0.25*H10)</f>
        <v>6482526.75</v>
      </c>
      <c r="AD10" s="25"/>
      <c r="AE10" s="1">
        <f>INDEX('Population at risk'!AD$5:AD$47,MATCH($B10,'Population at risk'!$A$5:$A$47,0))</f>
        <v>13902972</v>
      </c>
      <c r="AF10" s="1">
        <f>INDEX('Population at risk'!AE$5:AE$47,MATCH($B10,'Population at risk'!$A$5:$A$47,0))</f>
        <v>14326203</v>
      </c>
      <c r="AG10" s="1">
        <f>INDEX('Population at risk'!AF$5:AF$47,MATCH($B10,'Population at risk'!$A$5:$A$47,0))</f>
        <v>14761339</v>
      </c>
      <c r="AH10" s="1">
        <f>INDEX('Population at risk'!AG$5:AG$47,MATCH($B10,'Population at risk'!$A$5:$A$47,0))</f>
        <v>15181828.511069544</v>
      </c>
      <c r="AI10" s="1">
        <f>INDEX('Population at risk'!AH$5:AH$47,MATCH($B10,'Population at risk'!$A$5:$A$47,0))</f>
        <v>15614296.029616563</v>
      </c>
      <c r="AJ10" s="1">
        <f>INDEX('Population at risk'!AI$5:AI$47,MATCH($B10,'Population at risk'!$A$5:$A$47,0))</f>
        <v>16059082.759545913</v>
      </c>
      <c r="AL10" s="1">
        <f>INDEX('Population at risk'!AM$5:AM$47,MATCH($B10,'Population at risk'!$A$5:$A$47,0))</f>
        <v>14071244.741591137</v>
      </c>
      <c r="AM10" s="1">
        <f>INDEX('Population at risk'!AN$5:AN$47,MATCH($B10,'Population at risk'!$A$5:$A$47,0))</f>
        <v>14465309.504550615</v>
      </c>
      <c r="AN10" s="1">
        <f>INDEX('Population at risk'!AO$5:AO$47,MATCH($B10,'Population at risk'!$A$5:$A$47,0))</f>
        <v>14870410.038705757</v>
      </c>
      <c r="AO10" s="1">
        <f>INDEX('Population at risk'!AP$5:AP$47,MATCH($B10,'Population at risk'!$A$5:$A$47,0))</f>
        <v>15286855.400479078</v>
      </c>
      <c r="AP10" s="1">
        <f>INDEX('Population at risk'!AQ$5:AQ$47,MATCH($B10,'Population at risk'!$A$5:$A$47,0))</f>
        <v>15714963.30140842</v>
      </c>
      <c r="AQ10" s="1">
        <f>INDEX('Population at risk'!AR$5:AR$47,MATCH($B10,'Population at risk'!$A$5:$A$47,0))</f>
        <v>16155060.350533172</v>
      </c>
      <c r="AS10" t="s">
        <v>38</v>
      </c>
      <c r="AT10">
        <v>16096850</v>
      </c>
      <c r="AV10" s="1">
        <f t="shared" si="20"/>
        <v>0.06624873012763027</v>
      </c>
      <c r="AW10" s="1">
        <f t="shared" si="4"/>
        <v>0.1422315772015795</v>
      </c>
      <c r="AX10" s="1">
        <f t="shared" si="5"/>
        <v>0.21413339372532533</v>
      </c>
      <c r="AY10" s="1">
        <f t="shared" si="6"/>
        <v>0.25439210021269804</v>
      </c>
      <c r="AZ10" s="1">
        <f>U10/(AI10/1.8)</f>
        <v>0.7004254884918159</v>
      </c>
      <c r="BA10" s="1">
        <f>V10/(AJ10/1.8)</f>
        <v>0.5668127462379042</v>
      </c>
      <c r="BC10" s="1">
        <f t="shared" si="21"/>
        <v>0.0654564863958048</v>
      </c>
      <c r="BD10" s="1">
        <f t="shared" si="7"/>
        <v>0.14086379882566516</v>
      </c>
      <c r="BE10" s="1">
        <f t="shared" si="8"/>
        <v>0.212562774514798</v>
      </c>
      <c r="BF10" s="1">
        <f t="shared" si="9"/>
        <v>0.25264432342828097</v>
      </c>
      <c r="BG10" s="1">
        <f>U10/(AP10/1.8)</f>
        <v>0.695938686857756</v>
      </c>
      <c r="BH10" s="1">
        <f>V10/(AQ10/1.8)</f>
        <v>0.563445298469565</v>
      </c>
      <c r="BJ10" s="1">
        <f t="shared" si="22"/>
        <v>0.6794280200163387</v>
      </c>
      <c r="BL10" s="1">
        <f t="shared" si="23"/>
        <v>0.08946935950097577</v>
      </c>
      <c r="BM10" s="1">
        <f t="shared" si="10"/>
        <v>0.1736911308600053</v>
      </c>
      <c r="BN10" s="1">
        <f t="shared" si="11"/>
        <v>0.2582374268350588</v>
      </c>
      <c r="BO10" s="1">
        <f t="shared" si="12"/>
        <v>0.3412947390508346</v>
      </c>
      <c r="BP10" s="1">
        <f t="shared" si="13"/>
        <v>0.8289878054987706</v>
      </c>
      <c r="BQ10" s="1">
        <f t="shared" si="14"/>
        <v>0.7266011592762935</v>
      </c>
      <c r="BS10" s="1">
        <f t="shared" si="24"/>
        <v>0.08839942896617861</v>
      </c>
      <c r="BT10" s="1">
        <f t="shared" si="15"/>
        <v>0.17202081982533451</v>
      </c>
      <c r="BU10" s="1">
        <f t="shared" si="16"/>
        <v>0.2563433146818439</v>
      </c>
      <c r="BV10" s="1">
        <f t="shared" si="17"/>
        <v>0.33894990593275426</v>
      </c>
      <c r="BW10" s="1">
        <f t="shared" si="18"/>
        <v>0.8236774564303256</v>
      </c>
      <c r="BX10" s="1">
        <f>AC10/(AQ10/1.8)</f>
        <v>0.7222844048128175</v>
      </c>
      <c r="BZ10" s="1">
        <f t="shared" si="25"/>
        <v>0.8041362751097265</v>
      </c>
    </row>
    <row r="11" spans="1:78" ht="12.75">
      <c r="A11" s="26" t="s">
        <v>39</v>
      </c>
      <c r="B11" t="s">
        <v>39</v>
      </c>
      <c r="C11" s="20"/>
      <c r="D11" s="27">
        <v>160250</v>
      </c>
      <c r="E11" s="28">
        <v>302600</v>
      </c>
      <c r="F11" s="28">
        <v>1037300</v>
      </c>
      <c r="G11" s="28">
        <v>584135</v>
      </c>
      <c r="H11" s="29">
        <v>1514765</v>
      </c>
      <c r="I11" s="29">
        <v>2164853</v>
      </c>
      <c r="J11" s="29">
        <v>2978604</v>
      </c>
      <c r="K11" s="29">
        <v>415000</v>
      </c>
      <c r="L11" s="29">
        <v>0</v>
      </c>
      <c r="M11" s="29">
        <v>120000</v>
      </c>
      <c r="N11" s="23">
        <v>0</v>
      </c>
      <c r="O11" s="24">
        <f>SUM(K11:N11)</f>
        <v>535000</v>
      </c>
      <c r="Q11" s="1">
        <f>Q$2*F11+Q$3*E11+Q$4*D11</f>
        <v>1276521</v>
      </c>
      <c r="R11" s="1">
        <f>R$2*G11+R$3*F11+R$4*E11</f>
        <v>1518544.2000000002</v>
      </c>
      <c r="S11" s="1">
        <f>S$2*H11+S$3*G11+S$4*F11</f>
        <v>2379541.8</v>
      </c>
      <c r="T11" s="1">
        <f>T$2*I11+T$3*H11+T$4*G11</f>
        <v>3495544.26</v>
      </c>
      <c r="U11" s="1">
        <f>U$2*J11+U$3*I11+U$4*H11</f>
        <v>5229580.58</v>
      </c>
      <c r="V11" s="1">
        <f>V$2*(O11+0.25*J11)+V$3*(0.75*J11+0.25*I11)+V$4*(0.75*I11+0.25*H11)</f>
        <v>4398577.42</v>
      </c>
      <c r="X11" s="1">
        <f t="shared" si="19"/>
        <v>1500150</v>
      </c>
      <c r="Y11" s="1">
        <f t="shared" si="0"/>
        <v>1924035</v>
      </c>
      <c r="Z11" s="1">
        <f t="shared" si="1"/>
        <v>3136200</v>
      </c>
      <c r="AA11" s="1">
        <f t="shared" si="2"/>
        <v>4263753</v>
      </c>
      <c r="AB11" s="1">
        <f t="shared" si="3"/>
        <v>6658222</v>
      </c>
      <c r="AC11" s="25">
        <f>AC$2*(O11+0.25*J11)+AC$3*(0.75*J11+0.25*I11)+AC$4*(0.75*I11+0.25*H11)</f>
        <v>6057148.25</v>
      </c>
      <c r="AD11" s="25"/>
      <c r="AE11" s="1">
        <f>INDEX('Population at risk'!AD$5:AD$47,MATCH($B11,'Population at risk'!$A$5:$A$47,0))</f>
        <v>5060590.736234463</v>
      </c>
      <c r="AF11" s="1">
        <f>INDEX('Population at risk'!AE$5:AE$47,MATCH($B11,'Population at risk'!$A$5:$A$47,0))</f>
        <v>5248523.48278518</v>
      </c>
      <c r="AG11" s="1">
        <f>INDEX('Population at risk'!AF$5:AF$47,MATCH($B11,'Population at risk'!$A$5:$A$47,0))</f>
        <v>5436495.637807667</v>
      </c>
      <c r="AH11" s="1">
        <f>INDEX('Population at risk'!AG$5:AG$47,MATCH($B11,'Population at risk'!$A$5:$A$47,0))</f>
        <v>5583586.722079346</v>
      </c>
      <c r="AI11" s="1">
        <f>INDEX('Population at risk'!AH$5:AH$47,MATCH($B11,'Population at risk'!$A$5:$A$47,0))</f>
        <v>5734657.536771807</v>
      </c>
      <c r="AJ11" s="1">
        <f>INDEX('Population at risk'!AI$5:AI$47,MATCH($B11,'Population at risk'!$A$5:$A$47,0))</f>
        <v>5889815.758392432</v>
      </c>
      <c r="AL11" s="1">
        <f>INDEX('Population at risk'!AM$5:AM$47,MATCH($B11,'Population at risk'!$A$5:$A$47,0))</f>
        <v>4776651.162575118</v>
      </c>
      <c r="AM11" s="1">
        <f>INDEX('Population at risk'!AN$5:AN$47,MATCH($B11,'Population at risk'!$A$5:$A$47,0))</f>
        <v>4876948.453511168</v>
      </c>
      <c r="AN11" s="1">
        <f>INDEX('Population at risk'!AO$5:AO$47,MATCH($B11,'Population at risk'!$A$5:$A$47,0))</f>
        <v>4979351.72753594</v>
      </c>
      <c r="AO11" s="1">
        <f>INDEX('Population at risk'!AP$5:AP$47,MATCH($B11,'Population at risk'!$A$5:$A$47,0))</f>
        <v>5083905.204834534</v>
      </c>
      <c r="AP11" s="1">
        <f>INDEX('Population at risk'!AQ$5:AQ$47,MATCH($B11,'Population at risk'!$A$5:$A$47,0))</f>
        <v>5190654.034101291</v>
      </c>
      <c r="AQ11" s="1">
        <f>INDEX('Population at risk'!AR$5:AR$47,MATCH($B11,'Population at risk'!$A$5:$A$47,0))</f>
        <v>5299644.312036089</v>
      </c>
      <c r="AS11" t="s">
        <v>39</v>
      </c>
      <c r="AT11">
        <v>7451276.04</v>
      </c>
      <c r="AV11" s="1">
        <f t="shared" si="20"/>
        <v>0.4540453713334118</v>
      </c>
      <c r="AW11" s="1">
        <f t="shared" si="4"/>
        <v>0.5207901934639922</v>
      </c>
      <c r="AX11" s="1">
        <f t="shared" si="5"/>
        <v>0.7878559140584985</v>
      </c>
      <c r="AY11" s="1">
        <f t="shared" si="6"/>
        <v>1.1268705907475984</v>
      </c>
      <c r="AZ11" s="1">
        <f>U11/(AI11/1.8)</f>
        <v>1.6414659434570122</v>
      </c>
      <c r="BA11" s="1">
        <f>V11/(AJ11/1.8)</f>
        <v>1.3442592571284417</v>
      </c>
      <c r="BC11" s="1">
        <f t="shared" si="21"/>
        <v>0.4810352947694169</v>
      </c>
      <c r="BD11" s="1">
        <f t="shared" si="7"/>
        <v>0.5604692331804529</v>
      </c>
      <c r="BE11" s="1">
        <f t="shared" si="8"/>
        <v>0.860187324449071</v>
      </c>
      <c r="BF11" s="1">
        <f t="shared" si="9"/>
        <v>1.237627259850685</v>
      </c>
      <c r="BG11" s="1">
        <f>U11/(AP11/1.8)</f>
        <v>1.8134988350518737</v>
      </c>
      <c r="BH11" s="1">
        <f>V11/(AQ11/1.8)</f>
        <v>1.4939567431004008</v>
      </c>
      <c r="BJ11" s="1">
        <f t="shared" si="22"/>
        <v>1.2633064448918203</v>
      </c>
      <c r="BL11" s="1">
        <f t="shared" si="23"/>
        <v>0.533587903219624</v>
      </c>
      <c r="BM11" s="1">
        <f t="shared" si="10"/>
        <v>0.6598547213057692</v>
      </c>
      <c r="BN11" s="1">
        <f t="shared" si="11"/>
        <v>1.038382144692841</v>
      </c>
      <c r="BO11" s="1">
        <f t="shared" si="12"/>
        <v>1.374520676763465</v>
      </c>
      <c r="BP11" s="1">
        <f t="shared" si="13"/>
        <v>2.089889330470214</v>
      </c>
      <c r="BQ11" s="1">
        <f t="shared" si="14"/>
        <v>1.8511388636332884</v>
      </c>
      <c r="BS11" s="1">
        <f t="shared" si="24"/>
        <v>0.5653060916728677</v>
      </c>
      <c r="BT11" s="1">
        <f t="shared" si="15"/>
        <v>0.7101290967114112</v>
      </c>
      <c r="BU11" s="1">
        <f t="shared" si="16"/>
        <v>1.1337138464796779</v>
      </c>
      <c r="BV11" s="1">
        <f t="shared" si="17"/>
        <v>1.5096181165419253</v>
      </c>
      <c r="BW11" s="1">
        <f t="shared" si="18"/>
        <v>2.3089189765418543</v>
      </c>
      <c r="BX11" s="1">
        <f>AC11/(AQ11/1.8)</f>
        <v>2.0572827548517476</v>
      </c>
      <c r="BZ11" s="1">
        <f t="shared" si="25"/>
        <v>1.608422441426556</v>
      </c>
    </row>
    <row r="12" spans="1:78" ht="12.75">
      <c r="A12" s="26" t="s">
        <v>40</v>
      </c>
      <c r="B12" t="s">
        <v>41</v>
      </c>
      <c r="C12" s="20"/>
      <c r="D12" s="27">
        <v>0</v>
      </c>
      <c r="E12" s="28">
        <v>18500</v>
      </c>
      <c r="F12" s="28">
        <v>147500</v>
      </c>
      <c r="G12" s="28">
        <v>365000</v>
      </c>
      <c r="H12" s="29">
        <v>891536</v>
      </c>
      <c r="I12" s="29">
        <v>1100000</v>
      </c>
      <c r="J12" s="29">
        <v>0</v>
      </c>
      <c r="K12" s="29">
        <v>15000</v>
      </c>
      <c r="L12" s="29">
        <v>0</v>
      </c>
      <c r="M12" s="29">
        <v>30750</v>
      </c>
      <c r="N12" s="23">
        <v>0</v>
      </c>
      <c r="O12" s="24">
        <f>SUM(K12:N12)</f>
        <v>45750</v>
      </c>
      <c r="Q12" s="1">
        <f>Q$2*F12+Q$3*E12+Q$4*D12</f>
        <v>150500</v>
      </c>
      <c r="R12" s="1">
        <f>R$2*G12+R$3*F12+R$4*E12</f>
        <v>463050</v>
      </c>
      <c r="S12" s="1">
        <f>S$2*H12+S$3*G12+S$4*F12</f>
        <v>1185963.12</v>
      </c>
      <c r="T12" s="1">
        <f>T$2*I12+T$3*H12+T$4*G12</f>
        <v>1907728.8</v>
      </c>
      <c r="U12" s="1">
        <f>U$2*J12+U$3*I12+U$4*H12</f>
        <v>1325768</v>
      </c>
      <c r="V12" s="1">
        <f>V$2*(O12+0.25*J12)+V$3*(0.75*J12+0.25*I12)+V$4*(0.75*I12+0.25*H12)</f>
        <v>786032</v>
      </c>
      <c r="X12" s="1">
        <f t="shared" si="19"/>
        <v>166000</v>
      </c>
      <c r="Y12" s="1">
        <f t="shared" si="0"/>
        <v>531000</v>
      </c>
      <c r="Z12" s="1">
        <f t="shared" si="1"/>
        <v>1404036</v>
      </c>
      <c r="AA12" s="1">
        <f t="shared" si="2"/>
        <v>2356536</v>
      </c>
      <c r="AB12" s="1">
        <f t="shared" si="3"/>
        <v>1991536</v>
      </c>
      <c r="AC12" s="25">
        <f>AC$2*(O12+0.25*J12)+AC$3*(0.75*J12+0.25*I12)+AC$4*(0.75*I12+0.25*H12)</f>
        <v>1368634</v>
      </c>
      <c r="AD12" s="25"/>
      <c r="AE12" s="1">
        <f>INDEX('Population at risk'!AD$5:AD$47,MATCH($B12,'Population at risk'!$A$5:$A$47,0))</f>
        <v>4303356</v>
      </c>
      <c r="AF12" s="1">
        <f>INDEX('Population at risk'!AE$5:AE$47,MATCH($B12,'Population at risk'!$A$5:$A$47,0))</f>
        <v>4369038</v>
      </c>
      <c r="AG12" s="1">
        <f>INDEX('Population at risk'!AF$5:AF$47,MATCH($B12,'Population at risk'!$A$5:$A$47,0))</f>
        <v>4434873</v>
      </c>
      <c r="AH12" s="1">
        <f>INDEX('Population at risk'!AG$5:AG$47,MATCH($B12,'Population at risk'!$A$5:$A$47,0))</f>
        <v>4486881.8896499565</v>
      </c>
      <c r="AI12" s="1">
        <f>INDEX('Population at risk'!AH$5:AH$47,MATCH($B12,'Population at risk'!$A$5:$A$47,0))</f>
        <v>4539500.700847299</v>
      </c>
      <c r="AJ12" s="1">
        <f>INDEX('Population at risk'!AI$5:AI$47,MATCH($B12,'Population at risk'!$A$5:$A$47,0))</f>
        <v>4592736.586297968</v>
      </c>
      <c r="AL12" s="1">
        <f>INDEX('Population at risk'!AM$5:AM$47,MATCH($B12,'Population at risk'!$A$5:$A$47,0))</f>
        <v>4080036.969962686</v>
      </c>
      <c r="AM12" s="1">
        <f>INDEX('Population at risk'!AN$5:AN$47,MATCH($B12,'Population at risk'!$A$5:$A$47,0))</f>
        <v>4165707.168827611</v>
      </c>
      <c r="AN12" s="1">
        <f>INDEX('Population at risk'!AO$5:AO$47,MATCH($B12,'Population at risk'!$A$5:$A$47,0))</f>
        <v>4253176.219768532</v>
      </c>
      <c r="AO12" s="1">
        <f>INDEX('Population at risk'!AP$5:AP$47,MATCH($B12,'Population at risk'!$A$5:$A$47,0))</f>
        <v>4342481.894015516</v>
      </c>
      <c r="AP12" s="1">
        <f>INDEX('Population at risk'!AQ$5:AQ$47,MATCH($B12,'Population at risk'!$A$5:$A$47,0))</f>
        <v>4433662.755896542</v>
      </c>
      <c r="AQ12" s="1">
        <f>INDEX('Population at risk'!AR$5:AR$47,MATCH($B12,'Population at risk'!$A$5:$A$47,0))</f>
        <v>4526758.179490496</v>
      </c>
      <c r="AS12" t="s">
        <v>40</v>
      </c>
      <c r="AT12">
        <v>4592236</v>
      </c>
      <c r="AV12" s="1">
        <f t="shared" si="20"/>
        <v>0.06295086904267273</v>
      </c>
      <c r="AW12" s="1">
        <f t="shared" si="4"/>
        <v>0.19077197314374467</v>
      </c>
      <c r="AX12" s="1">
        <f t="shared" si="5"/>
        <v>0.4813516905670129</v>
      </c>
      <c r="AY12" s="1">
        <f t="shared" si="6"/>
        <v>0.7653225390044525</v>
      </c>
      <c r="AZ12" s="1">
        <f>U12/(AI12/1.8)</f>
        <v>0.5256927043880798</v>
      </c>
      <c r="BA12" s="1">
        <f>V12/(AJ12/1.8)</f>
        <v>0.30806417337782993</v>
      </c>
      <c r="BC12" s="1">
        <f t="shared" si="21"/>
        <v>0.06639645718761158</v>
      </c>
      <c r="BD12" s="1">
        <f t="shared" si="7"/>
        <v>0.20008367516494827</v>
      </c>
      <c r="BE12" s="1">
        <f t="shared" si="8"/>
        <v>0.501915158388659</v>
      </c>
      <c r="BF12" s="1">
        <f t="shared" si="9"/>
        <v>0.7907717116178103</v>
      </c>
      <c r="BG12" s="1">
        <f>U12/(AP12/1.8)</f>
        <v>0.538241749854843</v>
      </c>
      <c r="BH12" s="1">
        <f>V12/(AQ12/1.8)</f>
        <v>0.3125542703850038</v>
      </c>
      <c r="BJ12" s="1">
        <f t="shared" si="22"/>
        <v>0.5196558713445912</v>
      </c>
      <c r="BL12" s="1">
        <f t="shared" si="23"/>
        <v>0.06943418113676861</v>
      </c>
      <c r="BM12" s="1">
        <f t="shared" si="10"/>
        <v>0.21876669417844385</v>
      </c>
      <c r="BN12" s="1">
        <f t="shared" si="11"/>
        <v>0.5698618201693713</v>
      </c>
      <c r="BO12" s="1">
        <f t="shared" si="12"/>
        <v>0.9453702825975036</v>
      </c>
      <c r="BP12" s="1">
        <f t="shared" si="13"/>
        <v>0.7896826184718736</v>
      </c>
      <c r="BQ12" s="1">
        <f t="shared" si="14"/>
        <v>0.5363994110504317</v>
      </c>
      <c r="BS12" s="1">
        <f t="shared" si="24"/>
        <v>0.07323463051922607</v>
      </c>
      <c r="BT12" s="1">
        <f t="shared" si="15"/>
        <v>0.22944483643793873</v>
      </c>
      <c r="BU12" s="1">
        <f t="shared" si="16"/>
        <v>0.5942064634551023</v>
      </c>
      <c r="BV12" s="1">
        <f t="shared" si="17"/>
        <v>0.9768065598260026</v>
      </c>
      <c r="BW12" s="1">
        <f t="shared" si="18"/>
        <v>0.8085334851489208</v>
      </c>
      <c r="BX12" s="1">
        <f>AC12/(AQ12/1.8)</f>
        <v>0.5442175398636561</v>
      </c>
      <c r="BZ12" s="1">
        <f t="shared" si="25"/>
        <v>0.7806142367247677</v>
      </c>
    </row>
    <row r="13" spans="1:78" ht="12.75">
      <c r="A13" s="26" t="s">
        <v>42</v>
      </c>
      <c r="B13" t="s">
        <v>42</v>
      </c>
      <c r="C13" s="20"/>
      <c r="D13" s="27">
        <v>22400</v>
      </c>
      <c r="E13" s="28">
        <v>0</v>
      </c>
      <c r="F13" s="28">
        <v>38605</v>
      </c>
      <c r="G13" s="28">
        <v>146225</v>
      </c>
      <c r="H13" s="29">
        <v>1187372</v>
      </c>
      <c r="I13" s="29">
        <v>351170</v>
      </c>
      <c r="J13" s="29">
        <v>63950</v>
      </c>
      <c r="K13" s="29">
        <v>5398233</v>
      </c>
      <c r="L13" s="29">
        <v>3356238</v>
      </c>
      <c r="M13" s="29">
        <v>138797</v>
      </c>
      <c r="N13" s="23">
        <v>0</v>
      </c>
      <c r="O13" s="24">
        <f>SUM(K13:N13)</f>
        <v>8893268</v>
      </c>
      <c r="Q13" s="1">
        <f>Q$2*F13+Q$3*E13+Q$4*D13</f>
        <v>46716.6</v>
      </c>
      <c r="R13" s="1">
        <f>R$2*G13+R$3*F13+R$4*E13</f>
        <v>165411</v>
      </c>
      <c r="S13" s="1">
        <f>S$2*H13+S$3*G13+S$4*F13</f>
        <v>1228664.74</v>
      </c>
      <c r="T13" s="1">
        <f>T$2*I13+T$3*H13+T$4*G13</f>
        <v>1346086.5</v>
      </c>
      <c r="U13" s="1">
        <f>U$2*J13+U$3*I13+U$4*H13</f>
        <v>933456</v>
      </c>
      <c r="V13" s="1">
        <f>V$2*(O13+0.25*J13)+V$3*(0.75*J13+0.25*I13)+V$4*(0.75*I13+0.25*H13)</f>
        <v>8585229.31</v>
      </c>
      <c r="X13" s="1">
        <f t="shared" si="19"/>
        <v>61005</v>
      </c>
      <c r="Y13" s="1">
        <f t="shared" si="0"/>
        <v>184830</v>
      </c>
      <c r="Z13" s="1">
        <f t="shared" si="1"/>
        <v>1372202</v>
      </c>
      <c r="AA13" s="1">
        <f t="shared" si="2"/>
        <v>1684767</v>
      </c>
      <c r="AB13" s="1">
        <f t="shared" si="3"/>
        <v>1602492</v>
      </c>
      <c r="AC13" s="25">
        <f>AC$2*(O13+0.25*J13)+AC$3*(0.75*J13+0.25*I13)+AC$4*(0.75*I13+0.25*H13)</f>
        <v>9605231</v>
      </c>
      <c r="AD13" s="25"/>
      <c r="AE13" s="1">
        <f>INDEX('Population at risk'!AD$5:AD$47,MATCH($B13,'Population at risk'!$A$5:$A$47,0))</f>
        <v>16065833.977734776</v>
      </c>
      <c r="AF13" s="1">
        <f>INDEX('Population at risk'!AE$5:AE$47,MATCH($B13,'Population at risk'!$A$5:$A$47,0))</f>
        <v>16395282.345510006</v>
      </c>
      <c r="AG13" s="1">
        <f>INDEX('Population at risk'!AF$5:AF$47,MATCH($B13,'Population at risk'!$A$5:$A$47,0))</f>
        <v>16727551.848465474</v>
      </c>
      <c r="AH13" s="1">
        <f>INDEX('Population at risk'!AG$5:AG$47,MATCH($B13,'Population at risk'!$A$5:$A$47,0))</f>
        <v>17007066.07498178</v>
      </c>
      <c r="AI13" s="1">
        <f>INDEX('Population at risk'!AH$5:AH$47,MATCH($B13,'Population at risk'!$A$5:$A$47,0))</f>
        <v>17291250.931338772</v>
      </c>
      <c r="AJ13" s="1">
        <f>INDEX('Population at risk'!AI$5:AI$47,MATCH($B13,'Population at risk'!$A$5:$A$47,0))</f>
        <v>17580184.46287739</v>
      </c>
      <c r="AL13" s="1">
        <f>INDEX('Population at risk'!AM$5:AM$47,MATCH($B13,'Population at risk'!$A$5:$A$47,0))</f>
        <v>16059746.448487232</v>
      </c>
      <c r="AM13" s="1">
        <f>INDEX('Population at risk'!AN$5:AN$47,MATCH($B13,'Population at risk'!$A$5:$A$47,0))</f>
        <v>16509499.138717024</v>
      </c>
      <c r="AN13" s="1">
        <f>INDEX('Population at risk'!AO$5:AO$47,MATCH($B13,'Population at risk'!$A$5:$A$47,0))</f>
        <v>16971847.138780497</v>
      </c>
      <c r="AO13" s="1">
        <f>INDEX('Population at risk'!AP$5:AP$47,MATCH($B13,'Population at risk'!$A$5:$A$47,0))</f>
        <v>17447143.17993029</v>
      </c>
      <c r="AP13" s="1">
        <f>INDEX('Population at risk'!AQ$5:AQ$47,MATCH($B13,'Population at risk'!$A$5:$A$47,0))</f>
        <v>17935749.871646594</v>
      </c>
      <c r="AQ13" s="1">
        <f>INDEX('Population at risk'!AR$5:AR$47,MATCH($B13,'Population at risk'!$A$5:$A$47,0))</f>
        <v>18438039.978276614</v>
      </c>
      <c r="AS13" t="s">
        <v>42</v>
      </c>
      <c r="AT13">
        <v>19661990</v>
      </c>
      <c r="AV13" s="1">
        <f t="shared" si="20"/>
        <v>0.005234081225819835</v>
      </c>
      <c r="AW13" s="1">
        <f t="shared" si="4"/>
        <v>0.01816008981885809</v>
      </c>
      <c r="AX13" s="1">
        <f t="shared" si="5"/>
        <v>0.1322128038839637</v>
      </c>
      <c r="AY13" s="1">
        <f t="shared" si="6"/>
        <v>0.14246758901961848</v>
      </c>
      <c r="AZ13" s="1">
        <f>U13/(AI13/1.8)</f>
        <v>0.0971717319164432</v>
      </c>
      <c r="BA13" s="1">
        <f>V13/(AJ13/1.8)</f>
        <v>0.8790244943465574</v>
      </c>
      <c r="BC13" s="1">
        <f t="shared" si="21"/>
        <v>0.005236065231149459</v>
      </c>
      <c r="BD13" s="1">
        <f t="shared" si="7"/>
        <v>0.018034453831598057</v>
      </c>
      <c r="BE13" s="1">
        <f t="shared" si="8"/>
        <v>0.13030971313349415</v>
      </c>
      <c r="BF13" s="1">
        <f t="shared" si="9"/>
        <v>0.13887406522731827</v>
      </c>
      <c r="BG13" s="1">
        <f>U13/(AP13/1.8)</f>
        <v>0.09367998617421325</v>
      </c>
      <c r="BH13" s="1">
        <f>V13/(AQ13/1.8)</f>
        <v>0.8381266542542999</v>
      </c>
      <c r="BJ13" s="1">
        <f t="shared" si="22"/>
        <v>0.08545527690737306</v>
      </c>
      <c r="BL13" s="1">
        <f t="shared" si="23"/>
        <v>0.006834939297404757</v>
      </c>
      <c r="BM13" s="1">
        <f t="shared" si="10"/>
        <v>0.020292056762969454</v>
      </c>
      <c r="BN13" s="1">
        <f t="shared" si="11"/>
        <v>0.14765840347561593</v>
      </c>
      <c r="BO13" s="1">
        <f t="shared" si="12"/>
        <v>0.17831297806627996</v>
      </c>
      <c r="BP13" s="1">
        <f t="shared" si="13"/>
        <v>0.16681763577741734</v>
      </c>
      <c r="BQ13" s="1">
        <f t="shared" si="14"/>
        <v>0.9834604316302039</v>
      </c>
      <c r="BS13" s="1">
        <f t="shared" si="24"/>
        <v>0.006837530116195801</v>
      </c>
      <c r="BT13" s="1">
        <f t="shared" si="15"/>
        <v>0.020151671301753018</v>
      </c>
      <c r="BU13" s="1">
        <f t="shared" si="16"/>
        <v>0.14553298646887752</v>
      </c>
      <c r="BV13" s="1">
        <f t="shared" si="17"/>
        <v>0.17381530997512665</v>
      </c>
      <c r="BW13" s="1">
        <f t="shared" si="18"/>
        <v>0.16082325080591622</v>
      </c>
      <c r="BX13" s="1">
        <f>AC13/(AQ13/1.8)</f>
        <v>0.9377035639563694</v>
      </c>
      <c r="BZ13" s="1">
        <f t="shared" si="25"/>
        <v>0.14670364495150287</v>
      </c>
    </row>
    <row r="14" spans="1:78" ht="12.75">
      <c r="A14" s="26" t="s">
        <v>43</v>
      </c>
      <c r="C14" s="20"/>
      <c r="D14" s="27">
        <v>0</v>
      </c>
      <c r="E14" s="28">
        <v>0</v>
      </c>
      <c r="F14" s="28">
        <v>0</v>
      </c>
      <c r="G14" s="28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3">
        <v>0</v>
      </c>
      <c r="O14" s="24">
        <f>SUM(K14:N14)</f>
        <v>0</v>
      </c>
      <c r="Q14" s="1">
        <f>Q$2*F14+Q$3*E14+Q$4*D14</f>
        <v>0</v>
      </c>
      <c r="R14" s="1">
        <f>R$2*G14+R$3*F14+R$4*E14</f>
        <v>0</v>
      </c>
      <c r="S14" s="1">
        <f>S$2*H14+S$3*G14+S$4*F14</f>
        <v>0</v>
      </c>
      <c r="T14" s="1">
        <f>T$2*I14+T$3*H14+T$4*G14</f>
        <v>0</v>
      </c>
      <c r="U14" s="1">
        <f>U$2*J14+U$3*I14+U$4*H14</f>
        <v>0</v>
      </c>
      <c r="V14" s="1">
        <f>V$2*(O14+0.25*J14)+V$3*(0.75*J14+0.25*I14)+V$4*(0.75*I14+0.25*H14)</f>
        <v>0</v>
      </c>
      <c r="X14" s="1">
        <f t="shared" si="19"/>
        <v>0</v>
      </c>
      <c r="Y14" s="1">
        <f t="shared" si="0"/>
        <v>0</v>
      </c>
      <c r="Z14" s="1">
        <f t="shared" si="1"/>
        <v>0</v>
      </c>
      <c r="AA14" s="1">
        <f t="shared" si="2"/>
        <v>0</v>
      </c>
      <c r="AB14" s="1">
        <f t="shared" si="3"/>
        <v>0</v>
      </c>
      <c r="AC14" s="25">
        <f>AC$2*(O14+0.25*J14)+AC$3*(0.75*J14+0.25*I14)+AC$4*(0.75*I14+0.25*H14)</f>
        <v>0</v>
      </c>
      <c r="AD14" s="25"/>
      <c r="AE14" s="1" t="e">
        <f>INDEX('Population at risk'!AD$5:AD$47,MATCH($B14,'Population at risk'!$A$5:$A$47,0))</f>
        <v>#N/A</v>
      </c>
      <c r="AF14" s="1" t="e">
        <f>INDEX('Population at risk'!AE$5:AE$47,MATCH($B14,'Population at risk'!$A$5:$A$47,0))</f>
        <v>#N/A</v>
      </c>
      <c r="AG14" s="1" t="e">
        <f>INDEX('Population at risk'!AF$5:AF$47,MATCH($B14,'Population at risk'!$A$5:$A$47,0))</f>
        <v>#N/A</v>
      </c>
      <c r="AH14" s="1" t="e">
        <f>INDEX('Population at risk'!AG$5:AG$47,MATCH($B14,'Population at risk'!$A$5:$A$47,0))</f>
        <v>#N/A</v>
      </c>
      <c r="AI14" s="1" t="e">
        <f>INDEX('Population at risk'!AH$5:AH$47,MATCH($B14,'Population at risk'!$A$5:$A$47,0))</f>
        <v>#N/A</v>
      </c>
      <c r="AJ14" s="1" t="e">
        <f>INDEX('Population at risk'!AI$5:AI$47,MATCH($B14,'Population at risk'!$A$5:$A$47,0))</f>
        <v>#N/A</v>
      </c>
      <c r="AL14" s="1" t="e">
        <f>INDEX('Population at risk'!AM$5:AM$47,MATCH($B14,'Population at risk'!$A$5:$A$47,0))</f>
        <v>#N/A</v>
      </c>
      <c r="AM14" s="1" t="e">
        <f>INDEX('Population at risk'!AN$5:AN$47,MATCH($B14,'Population at risk'!$A$5:$A$47,0))</f>
        <v>#N/A</v>
      </c>
      <c r="AN14" s="1" t="e">
        <f>INDEX('Population at risk'!AO$5:AO$47,MATCH($B14,'Population at risk'!$A$5:$A$47,0))</f>
        <v>#N/A</v>
      </c>
      <c r="AO14" s="1" t="e">
        <f>INDEX('Population at risk'!AP$5:AP$47,MATCH($B14,'Population at risk'!$A$5:$A$47,0))</f>
        <v>#N/A</v>
      </c>
      <c r="AP14" s="1" t="e">
        <f>INDEX('Population at risk'!AQ$5:AQ$47,MATCH($B14,'Population at risk'!$A$5:$A$47,0))</f>
        <v>#N/A</v>
      </c>
      <c r="AQ14" s="1" t="e">
        <f>INDEX('Population at risk'!AR$5:AR$47,MATCH($B14,'Population at risk'!$A$5:$A$47,0))</f>
        <v>#N/A</v>
      </c>
      <c r="AV14" s="1" t="e">
        <f t="shared" si="20"/>
        <v>#N/A</v>
      </c>
      <c r="AW14" s="1" t="e">
        <f t="shared" si="4"/>
        <v>#N/A</v>
      </c>
      <c r="AX14" s="1" t="e">
        <f t="shared" si="5"/>
        <v>#N/A</v>
      </c>
      <c r="AY14" s="1" t="e">
        <f t="shared" si="6"/>
        <v>#N/A</v>
      </c>
      <c r="AZ14" s="1" t="e">
        <f>U14/(AI14/1.8)</f>
        <v>#N/A</v>
      </c>
      <c r="BA14" s="1" t="e">
        <f>V14/(AJ14/1.8)</f>
        <v>#N/A</v>
      </c>
      <c r="BC14" s="1" t="e">
        <f t="shared" si="21"/>
        <v>#N/A</v>
      </c>
      <c r="BD14" s="1" t="e">
        <f t="shared" si="7"/>
        <v>#N/A</v>
      </c>
      <c r="BE14" s="1" t="e">
        <f t="shared" si="8"/>
        <v>#N/A</v>
      </c>
      <c r="BF14" s="1" t="e">
        <f t="shared" si="9"/>
        <v>#N/A</v>
      </c>
      <c r="BG14" s="1" t="e">
        <f>U14/(AP14/1.8)</f>
        <v>#N/A</v>
      </c>
      <c r="BH14" s="1" t="e">
        <f>V14/(AQ14/1.8)</f>
        <v>#N/A</v>
      </c>
      <c r="BJ14" s="1" t="e">
        <f t="shared" si="22"/>
        <v>#DIV/0!</v>
      </c>
      <c r="BL14" s="1" t="e">
        <f t="shared" si="23"/>
        <v>#N/A</v>
      </c>
      <c r="BM14" s="1" t="e">
        <f t="shared" si="10"/>
        <v>#N/A</v>
      </c>
      <c r="BN14" s="1" t="e">
        <f t="shared" si="11"/>
        <v>#N/A</v>
      </c>
      <c r="BO14" s="1" t="e">
        <f t="shared" si="12"/>
        <v>#N/A</v>
      </c>
      <c r="BP14" s="1" t="e">
        <f t="shared" si="13"/>
        <v>#N/A</v>
      </c>
      <c r="BQ14" s="1" t="e">
        <f t="shared" si="14"/>
        <v>#N/A</v>
      </c>
      <c r="BS14" s="1" t="e">
        <f t="shared" si="24"/>
        <v>#N/A</v>
      </c>
      <c r="BT14" s="1" t="e">
        <f t="shared" si="15"/>
        <v>#N/A</v>
      </c>
      <c r="BU14" s="1" t="e">
        <f t="shared" si="16"/>
        <v>#N/A</v>
      </c>
      <c r="BV14" s="1" t="e">
        <f t="shared" si="17"/>
        <v>#N/A</v>
      </c>
      <c r="BW14" s="1" t="e">
        <f t="shared" si="18"/>
        <v>#N/A</v>
      </c>
      <c r="BX14" s="1" t="e">
        <f>AC14/(AQ14/1.8)</f>
        <v>#N/A</v>
      </c>
      <c r="BZ14" s="1" t="e">
        <f t="shared" si="25"/>
        <v>#DIV/0!</v>
      </c>
    </row>
    <row r="15" spans="1:78" ht="12.75">
      <c r="A15" s="26" t="s">
        <v>44</v>
      </c>
      <c r="B15" t="s">
        <v>44</v>
      </c>
      <c r="C15" s="20"/>
      <c r="D15" s="27">
        <v>18800</v>
      </c>
      <c r="E15" s="28">
        <v>86120</v>
      </c>
      <c r="F15" s="28">
        <v>129400</v>
      </c>
      <c r="G15" s="28">
        <v>244500</v>
      </c>
      <c r="H15" s="29">
        <v>98348</v>
      </c>
      <c r="I15" s="29">
        <v>419495</v>
      </c>
      <c r="J15" s="29">
        <v>1245825</v>
      </c>
      <c r="K15" s="29">
        <v>6922168</v>
      </c>
      <c r="L15" s="29">
        <v>0</v>
      </c>
      <c r="M15" s="29">
        <v>0</v>
      </c>
      <c r="N15" s="23">
        <v>0</v>
      </c>
      <c r="O15" s="24">
        <f>SUM(K15:N15)</f>
        <v>6922168</v>
      </c>
      <c r="Q15" s="1">
        <f>Q$2*F15+Q$3*E15+Q$4*D15</f>
        <v>197344</v>
      </c>
      <c r="R15" s="1">
        <f>R$2*G15+R$3*F15+R$4*E15</f>
        <v>371520</v>
      </c>
      <c r="S15" s="1">
        <f>S$2*H15+S$3*G15+S$4*F15</f>
        <v>350780.16000000003</v>
      </c>
      <c r="T15" s="1">
        <f>T$2*I15+T$3*H15+T$4*G15</f>
        <v>586863.8</v>
      </c>
      <c r="U15" s="1">
        <f>U$2*J15+U$3*I15+U$4*H15</f>
        <v>1530929</v>
      </c>
      <c r="V15" s="1">
        <f>V$2*(O15+0.25*J15)+V$3*(0.75*J15+0.25*I15)+V$4*(0.75*I15+0.25*H15)</f>
        <v>7655932.4350000005</v>
      </c>
      <c r="X15" s="1">
        <f t="shared" si="19"/>
        <v>234320</v>
      </c>
      <c r="Y15" s="1">
        <f t="shared" si="0"/>
        <v>460020</v>
      </c>
      <c r="Z15" s="1">
        <f t="shared" si="1"/>
        <v>472248</v>
      </c>
      <c r="AA15" s="1">
        <f t="shared" si="2"/>
        <v>762343</v>
      </c>
      <c r="AB15" s="1">
        <f t="shared" si="3"/>
        <v>1763668</v>
      </c>
      <c r="AC15" s="25">
        <f>AC$2*(O15+0.25*J15)+AC$3*(0.75*J15+0.25*I15)+AC$4*(0.75*I15+0.25*H15)</f>
        <v>8612075</v>
      </c>
      <c r="AD15" s="25"/>
      <c r="AE15" s="1">
        <f>INDEX('Population at risk'!AD$5:AD$47,MATCH($B15,'Population at risk'!$A$5:$A$47,0))</f>
        <v>9482095.455958124</v>
      </c>
      <c r="AF15" s="1">
        <f>INDEX('Population at risk'!AE$5:AE$47,MATCH($B15,'Population at risk'!$A$5:$A$47,0))</f>
        <v>9763011.15887865</v>
      </c>
      <c r="AG15" s="1">
        <f>INDEX('Population at risk'!AF$5:AF$47,MATCH($B15,'Population at risk'!$A$5:$A$47,0))</f>
        <v>10051310.04573879</v>
      </c>
      <c r="AH15" s="1">
        <f>INDEX('Population at risk'!AG$5:AG$47,MATCH($B15,'Population at risk'!$A$5:$A$47,0))</f>
        <v>10331093.61855881</v>
      </c>
      <c r="AI15" s="1">
        <f>INDEX('Population at risk'!AH$5:AH$47,MATCH($B15,'Population at risk'!$A$5:$A$47,0))</f>
        <v>10618665.116262622</v>
      </c>
      <c r="AJ15" s="1">
        <f>INDEX('Population at risk'!AI$5:AI$47,MATCH($B15,'Population at risk'!$A$5:$A$47,0))</f>
        <v>10914241.319890603</v>
      </c>
      <c r="AL15" s="1">
        <f>INDEX('Population at risk'!AM$5:AM$47,MATCH($B15,'Population at risk'!$A$5:$A$47,0))</f>
        <v>8383494.853809136</v>
      </c>
      <c r="AM15" s="1">
        <f>INDEX('Population at risk'!AN$5:AN$47,MATCH($B15,'Population at risk'!$A$5:$A$47,0))</f>
        <v>8626638.14336</v>
      </c>
      <c r="AN15" s="1">
        <f>INDEX('Population at risk'!AO$5:AO$47,MATCH($B15,'Population at risk'!$A$5:$A$47,0))</f>
        <v>8876833.224590171</v>
      </c>
      <c r="AO15" s="1">
        <f>INDEX('Population at risk'!AP$5:AP$47,MATCH($B15,'Population at risk'!$A$5:$A$47,0))</f>
        <v>9134284.617912205</v>
      </c>
      <c r="AP15" s="1">
        <f>INDEX('Population at risk'!AQ$5:AQ$47,MATCH($B15,'Population at risk'!$A$5:$A$47,0))</f>
        <v>9399202.775365826</v>
      </c>
      <c r="AQ15" s="1">
        <f>INDEX('Population at risk'!AR$5:AR$47,MATCH($B15,'Population at risk'!$A$5:$A$47,0))</f>
        <v>9671804.252650645</v>
      </c>
      <c r="AS15" t="s">
        <v>44</v>
      </c>
      <c r="AT15">
        <v>11597751</v>
      </c>
      <c r="AV15" s="1">
        <f t="shared" si="20"/>
        <v>0.03746209913725306</v>
      </c>
      <c r="AW15" s="1">
        <f t="shared" si="4"/>
        <v>0.06849690009744995</v>
      </c>
      <c r="AX15" s="1">
        <f t="shared" si="5"/>
        <v>0.06281810879644303</v>
      </c>
      <c r="AY15" s="1">
        <f t="shared" si="6"/>
        <v>0.10225005009173095</v>
      </c>
      <c r="AZ15" s="1">
        <f>U15/(AI15/1.8)</f>
        <v>0.2595121109695467</v>
      </c>
      <c r="BA15" s="1">
        <f>V15/(AJ15/1.8)</f>
        <v>1.26263273635754</v>
      </c>
      <c r="BC15" s="1">
        <f t="shared" si="21"/>
        <v>0.04237125520970555</v>
      </c>
      <c r="BD15" s="1">
        <f t="shared" si="7"/>
        <v>0.07751988536979866</v>
      </c>
      <c r="BE15" s="1">
        <f t="shared" si="8"/>
        <v>0.07112945259024521</v>
      </c>
      <c r="BF15" s="1">
        <f t="shared" si="9"/>
        <v>0.11564724378398533</v>
      </c>
      <c r="BG15" s="1">
        <f>U15/(AP15/1.8)</f>
        <v>0.2931814820744461</v>
      </c>
      <c r="BH15" s="1">
        <f>V15/(AQ15/1.8)</f>
        <v>1.4248301581603333</v>
      </c>
      <c r="BJ15" s="1">
        <f t="shared" si="22"/>
        <v>0.23760401477838247</v>
      </c>
      <c r="BL15" s="1">
        <f t="shared" si="23"/>
        <v>0.04448130710759454</v>
      </c>
      <c r="BM15" s="1">
        <f t="shared" si="10"/>
        <v>0.08481358737841549</v>
      </c>
      <c r="BN15" s="1">
        <f t="shared" si="11"/>
        <v>0.08457070731395591</v>
      </c>
      <c r="BO15" s="1">
        <f t="shared" si="12"/>
        <v>0.13282402141191949</v>
      </c>
      <c r="BP15" s="1">
        <f t="shared" si="13"/>
        <v>0.29896435806587923</v>
      </c>
      <c r="BQ15" s="1">
        <f t="shared" si="14"/>
        <v>1.420321811260389</v>
      </c>
      <c r="BS15" s="1">
        <f t="shared" si="24"/>
        <v>0.0503102831641104</v>
      </c>
      <c r="BT15" s="1">
        <f t="shared" si="15"/>
        <v>0.09598594333498811</v>
      </c>
      <c r="BU15" s="1">
        <f t="shared" si="16"/>
        <v>0.09576009580142195</v>
      </c>
      <c r="BV15" s="1">
        <f t="shared" si="17"/>
        <v>0.15022713407781282</v>
      </c>
      <c r="BW15" s="1">
        <f t="shared" si="18"/>
        <v>0.3377523047295297</v>
      </c>
      <c r="BX15" s="1">
        <f>AC15/(AQ15/1.8)</f>
        <v>1.6027759242285753</v>
      </c>
      <c r="BZ15" s="1">
        <f t="shared" si="25"/>
        <v>0.2737256904377409</v>
      </c>
    </row>
    <row r="16" spans="1:78" ht="12.75">
      <c r="A16" s="26" t="s">
        <v>45</v>
      </c>
      <c r="C16" s="20"/>
      <c r="D16" s="27">
        <v>11000</v>
      </c>
      <c r="E16" s="28">
        <v>0</v>
      </c>
      <c r="F16" s="28">
        <v>0</v>
      </c>
      <c r="G16" s="28">
        <v>0</v>
      </c>
      <c r="H16" s="28">
        <v>52147</v>
      </c>
      <c r="I16" s="28">
        <v>35895</v>
      </c>
      <c r="J16" s="28">
        <v>273162</v>
      </c>
      <c r="K16" s="29">
        <v>0</v>
      </c>
      <c r="L16" s="29">
        <v>0</v>
      </c>
      <c r="M16" s="29">
        <v>0</v>
      </c>
      <c r="N16" s="23">
        <v>0</v>
      </c>
      <c r="O16" s="24">
        <f>SUM(K16:N16)</f>
        <v>0</v>
      </c>
      <c r="Q16" s="1">
        <f>Q$2*F16+Q$3*E16+Q$4*D16</f>
        <v>5500</v>
      </c>
      <c r="R16" s="1">
        <f>R$2*G16+R$3*F16+R$4*E16</f>
        <v>0</v>
      </c>
      <c r="S16" s="1">
        <f>S$2*H16+S$3*G16+S$4*F16</f>
        <v>47975.240000000005</v>
      </c>
      <c r="T16" s="1">
        <f>T$2*I16+T$3*H16+T$4*G16</f>
        <v>74741</v>
      </c>
      <c r="U16" s="1">
        <f>U$2*J16+U$3*I16+U$4*H16</f>
        <v>306098.54000000004</v>
      </c>
      <c r="V16" s="1">
        <f>V$2*(O16+0.25*J16)+V$3*(0.75*J16+0.25*I16)+V$4*(0.75*I16+0.25*H16)</f>
        <v>253882.46000000002</v>
      </c>
      <c r="X16" s="1">
        <f t="shared" si="19"/>
        <v>11000</v>
      </c>
      <c r="Y16" s="1">
        <f t="shared" si="0"/>
        <v>0</v>
      </c>
      <c r="Z16" s="1">
        <f t="shared" si="1"/>
        <v>52147</v>
      </c>
      <c r="AA16" s="1">
        <f t="shared" si="2"/>
        <v>88042</v>
      </c>
      <c r="AB16" s="1">
        <f t="shared" si="3"/>
        <v>361204</v>
      </c>
      <c r="AC16" s="25">
        <f>AC$2*(O16+0.25*J16)+AC$3*(0.75*J16+0.25*I16)+AC$4*(0.75*I16+0.25*H16)</f>
        <v>322093.75</v>
      </c>
      <c r="AD16" s="25"/>
      <c r="AE16" s="1" t="e">
        <f>INDEX('Population at risk'!AD$5:AD$47,MATCH($B16,'Population at risk'!$A$5:$A$47,0))</f>
        <v>#N/A</v>
      </c>
      <c r="AF16" s="1" t="e">
        <f>INDEX('Population at risk'!AE$5:AE$47,MATCH($B16,'Population at risk'!$A$5:$A$47,0))</f>
        <v>#N/A</v>
      </c>
      <c r="AG16" s="1" t="e">
        <f>INDEX('Population at risk'!AF$5:AF$47,MATCH($B16,'Population at risk'!$A$5:$A$47,0))</f>
        <v>#N/A</v>
      </c>
      <c r="AH16" s="1" t="e">
        <f>INDEX('Population at risk'!AG$5:AG$47,MATCH($B16,'Population at risk'!$A$5:$A$47,0))</f>
        <v>#N/A</v>
      </c>
      <c r="AI16" s="1" t="e">
        <f>INDEX('Population at risk'!AH$5:AH$47,MATCH($B16,'Population at risk'!$A$5:$A$47,0))</f>
        <v>#N/A</v>
      </c>
      <c r="AJ16" s="1" t="e">
        <f>INDEX('Population at risk'!AI$5:AI$47,MATCH($B16,'Population at risk'!$A$5:$A$47,0))</f>
        <v>#N/A</v>
      </c>
      <c r="AL16" s="1" t="e">
        <f>INDEX('Population at risk'!AM$5:AM$47,MATCH($B16,'Population at risk'!$A$5:$A$47,0))</f>
        <v>#N/A</v>
      </c>
      <c r="AM16" s="1" t="e">
        <f>INDEX('Population at risk'!AN$5:AN$47,MATCH($B16,'Population at risk'!$A$5:$A$47,0))</f>
        <v>#N/A</v>
      </c>
      <c r="AN16" s="1" t="e">
        <f>INDEX('Population at risk'!AO$5:AO$47,MATCH($B16,'Population at risk'!$A$5:$A$47,0))</f>
        <v>#N/A</v>
      </c>
      <c r="AO16" s="1" t="e">
        <f>INDEX('Population at risk'!AP$5:AP$47,MATCH($B16,'Population at risk'!$A$5:$A$47,0))</f>
        <v>#N/A</v>
      </c>
      <c r="AP16" s="1" t="e">
        <f>INDEX('Population at risk'!AQ$5:AQ$47,MATCH($B16,'Population at risk'!$A$5:$A$47,0))</f>
        <v>#N/A</v>
      </c>
      <c r="AQ16" s="1" t="e">
        <f>INDEX('Population at risk'!AR$5:AR$47,MATCH($B16,'Population at risk'!$A$5:$A$47,0))</f>
        <v>#N/A</v>
      </c>
      <c r="AS16" t="s">
        <v>45</v>
      </c>
      <c r="AT16">
        <v>666986</v>
      </c>
      <c r="AV16" s="1" t="e">
        <f t="shared" si="20"/>
        <v>#N/A</v>
      </c>
      <c r="AW16" s="1" t="e">
        <f t="shared" si="4"/>
        <v>#N/A</v>
      </c>
      <c r="AX16" s="1" t="e">
        <f t="shared" si="5"/>
        <v>#N/A</v>
      </c>
      <c r="AY16" s="1" t="e">
        <f t="shared" si="6"/>
        <v>#N/A</v>
      </c>
      <c r="AZ16" s="1" t="e">
        <f>U16/(AI16/1.8)</f>
        <v>#N/A</v>
      </c>
      <c r="BA16" s="1" t="e">
        <f>V16/(AJ16/1.8)</f>
        <v>#N/A</v>
      </c>
      <c r="BC16" s="1" t="e">
        <f t="shared" si="21"/>
        <v>#N/A</v>
      </c>
      <c r="BD16" s="1" t="e">
        <f t="shared" si="7"/>
        <v>#N/A</v>
      </c>
      <c r="BE16" s="1" t="e">
        <f t="shared" si="8"/>
        <v>#N/A</v>
      </c>
      <c r="BF16" s="1" t="e">
        <f t="shared" si="9"/>
        <v>#N/A</v>
      </c>
      <c r="BG16" s="1" t="e">
        <f>U16/(AP16/1.8)</f>
        <v>#N/A</v>
      </c>
      <c r="BH16" s="1" t="e">
        <f>V16/(AQ16/1.8)</f>
        <v>#N/A</v>
      </c>
      <c r="BJ16" s="1">
        <f t="shared" si="22"/>
        <v>0.82607037029263</v>
      </c>
      <c r="BL16" s="1" t="e">
        <f t="shared" si="23"/>
        <v>#N/A</v>
      </c>
      <c r="BM16" s="1" t="e">
        <f t="shared" si="10"/>
        <v>#N/A</v>
      </c>
      <c r="BN16" s="1" t="e">
        <f t="shared" si="11"/>
        <v>#N/A</v>
      </c>
      <c r="BO16" s="1" t="e">
        <f t="shared" si="12"/>
        <v>#N/A</v>
      </c>
      <c r="BP16" s="1" t="e">
        <f t="shared" si="13"/>
        <v>#N/A</v>
      </c>
      <c r="BQ16" s="1" t="e">
        <f t="shared" si="14"/>
        <v>#N/A</v>
      </c>
      <c r="BS16" s="1" t="e">
        <f t="shared" si="24"/>
        <v>#N/A</v>
      </c>
      <c r="BT16" s="1" t="e">
        <f t="shared" si="15"/>
        <v>#N/A</v>
      </c>
      <c r="BU16" s="1" t="e">
        <f t="shared" si="16"/>
        <v>#N/A</v>
      </c>
      <c r="BV16" s="1" t="e">
        <f t="shared" si="17"/>
        <v>#N/A</v>
      </c>
      <c r="BW16" s="1" t="e">
        <f t="shared" si="18"/>
        <v>#N/A</v>
      </c>
      <c r="BX16" s="1" t="e">
        <f>AC16/(AQ16/1.8)</f>
        <v>#N/A</v>
      </c>
      <c r="BZ16" s="1">
        <f t="shared" si="25"/>
        <v>0.974783878522188</v>
      </c>
    </row>
    <row r="17" spans="1:78" ht="12.75">
      <c r="A17" s="26" t="s">
        <v>46</v>
      </c>
      <c r="B17" t="s">
        <v>46</v>
      </c>
      <c r="C17" s="20"/>
      <c r="D17" s="27">
        <v>38620</v>
      </c>
      <c r="E17" s="28">
        <v>30000</v>
      </c>
      <c r="F17" s="28">
        <v>121800</v>
      </c>
      <c r="G17" s="28">
        <v>100000</v>
      </c>
      <c r="H17" s="28">
        <v>226519</v>
      </c>
      <c r="I17" s="28">
        <v>927190</v>
      </c>
      <c r="J17" s="28">
        <v>2121106</v>
      </c>
      <c r="K17" s="29">
        <v>14000</v>
      </c>
      <c r="L17" s="29">
        <v>1800</v>
      </c>
      <c r="M17" s="29">
        <v>529500</v>
      </c>
      <c r="N17" s="23">
        <v>0</v>
      </c>
      <c r="O17" s="24">
        <f>SUM(K17:N17)</f>
        <v>545300</v>
      </c>
      <c r="Q17" s="1">
        <f>Q$2*F17+Q$3*E17+Q$4*D17</f>
        <v>155366</v>
      </c>
      <c r="R17" s="1">
        <f>R$2*G17+R$3*F17+R$4*E17</f>
        <v>204440</v>
      </c>
      <c r="S17" s="1">
        <f>S$2*H17+S$3*G17+S$4*F17</f>
        <v>349297.48</v>
      </c>
      <c r="T17" s="1">
        <f>T$2*I17+T$3*H17+T$4*G17</f>
        <v>1084230</v>
      </c>
      <c r="U17" s="1">
        <f>U$2*J17+U$3*I17+U$4*H17</f>
        <v>2806429.02</v>
      </c>
      <c r="V17" s="1">
        <f>V$2*(O17+0.25*J17)+V$3*(0.75*J17+0.25*I17)+V$4*(0.75*I17+0.25*H17)</f>
        <v>2823643.105</v>
      </c>
      <c r="X17" s="1">
        <f t="shared" si="19"/>
        <v>190420</v>
      </c>
      <c r="Y17" s="1">
        <f t="shared" si="0"/>
        <v>251800</v>
      </c>
      <c r="Z17" s="1">
        <f t="shared" si="1"/>
        <v>448319</v>
      </c>
      <c r="AA17" s="1">
        <f t="shared" si="2"/>
        <v>1253709</v>
      </c>
      <c r="AB17" s="1">
        <f t="shared" si="3"/>
        <v>3274815</v>
      </c>
      <c r="AC17" s="25">
        <f>AC$2*(O17+0.25*J17)+AC$3*(0.75*J17+0.25*I17)+AC$4*(0.75*I17+0.25*H17)</f>
        <v>3650225.75</v>
      </c>
      <c r="AD17" s="25"/>
      <c r="AE17" s="1">
        <f>INDEX('Population at risk'!AD$5:AD$47,MATCH($B17,'Population at risk'!$A$5:$A$47,0))</f>
        <v>3702314</v>
      </c>
      <c r="AF17" s="1">
        <f>INDEX('Population at risk'!AE$5:AE$47,MATCH($B17,'Population at risk'!$A$5:$A$47,0))</f>
        <v>3800610</v>
      </c>
      <c r="AG17" s="1">
        <f>INDEX('Population at risk'!AF$5:AF$47,MATCH($B17,'Population at risk'!$A$5:$A$47,0))</f>
        <v>3903318</v>
      </c>
      <c r="AH17" s="1">
        <f>INDEX('Population at risk'!AG$5:AG$47,MATCH($B17,'Population at risk'!$A$5:$A$47,0))</f>
        <v>4005513.389929366</v>
      </c>
      <c r="AI17" s="1">
        <f>INDEX('Population at risk'!AH$5:AH$47,MATCH($B17,'Population at risk'!$A$5:$A$47,0))</f>
        <v>4110384.425994357</v>
      </c>
      <c r="AJ17" s="1">
        <f>INDEX('Population at risk'!AI$5:AI$47,MATCH($B17,'Population at risk'!$A$5:$A$47,0))</f>
        <v>4218001.161083348</v>
      </c>
      <c r="AL17" s="1">
        <f>INDEX('Population at risk'!AM$5:AM$47,MATCH($B17,'Population at risk'!$A$5:$A$47,0))</f>
        <v>3518477.8949548188</v>
      </c>
      <c r="AM17" s="1">
        <f>INDEX('Population at risk'!AN$5:AN$47,MATCH($B17,'Population at risk'!$A$5:$A$47,0))</f>
        <v>3620522.961422846</v>
      </c>
      <c r="AN17" s="1">
        <f>INDEX('Population at risk'!AO$5:AO$47,MATCH($B17,'Population at risk'!$A$5:$A$47,0))</f>
        <v>3725527.6018604557</v>
      </c>
      <c r="AO17" s="1">
        <f>INDEX('Population at risk'!AP$5:AP$47,MATCH($B17,'Population at risk'!$A$5:$A$47,0))</f>
        <v>3833577.651657685</v>
      </c>
      <c r="AP17" s="1">
        <f>INDEX('Population at risk'!AQ$5:AQ$47,MATCH($B17,'Population at risk'!$A$5:$A$47,0))</f>
        <v>3944761.435655502</v>
      </c>
      <c r="AQ17" s="1">
        <f>INDEX('Population at risk'!AR$5:AR$47,MATCH($B17,'Population at risk'!$A$5:$A$47,0))</f>
        <v>4059169.840346401</v>
      </c>
      <c r="AS17" t="s">
        <v>46</v>
      </c>
      <c r="AT17">
        <v>4011220</v>
      </c>
      <c r="AV17" s="1">
        <f t="shared" si="20"/>
        <v>0.07553621869998062</v>
      </c>
      <c r="AW17" s="1">
        <f t="shared" si="4"/>
        <v>0.09682445712661915</v>
      </c>
      <c r="AX17" s="1">
        <f t="shared" si="5"/>
        <v>0.16107718202821292</v>
      </c>
      <c r="AY17" s="1">
        <f t="shared" si="6"/>
        <v>0.4872319251027183</v>
      </c>
      <c r="AZ17" s="1">
        <f>U17/(AI17/1.8)</f>
        <v>1.2289780498518594</v>
      </c>
      <c r="BA17" s="1">
        <f>V17/(AJ17/1.8)</f>
        <v>1.2049682764180651</v>
      </c>
      <c r="BC17" s="1">
        <f t="shared" si="21"/>
        <v>0.07948289241805544</v>
      </c>
      <c r="BD17" s="1">
        <f t="shared" si="7"/>
        <v>0.10164056516724344</v>
      </c>
      <c r="BE17" s="1">
        <f t="shared" si="8"/>
        <v>0.16876414059743425</v>
      </c>
      <c r="BF17" s="1">
        <f t="shared" si="9"/>
        <v>0.5090842490580825</v>
      </c>
      <c r="BG17" s="1">
        <f>U17/(AP17/1.8)</f>
        <v>1.2805773729027998</v>
      </c>
      <c r="BH17" s="1">
        <f>V17/(AQ17/1.8)</f>
        <v>1.252117499120526</v>
      </c>
      <c r="BJ17" s="1">
        <f t="shared" si="22"/>
        <v>1.2593605526498173</v>
      </c>
      <c r="BL17" s="1">
        <f t="shared" si="23"/>
        <v>0.09257885743888822</v>
      </c>
      <c r="BM17" s="1">
        <f t="shared" si="10"/>
        <v>0.11925454071846361</v>
      </c>
      <c r="BN17" s="1">
        <f t="shared" si="11"/>
        <v>0.20674057302018436</v>
      </c>
      <c r="BO17" s="1">
        <f t="shared" si="12"/>
        <v>0.5633924993669275</v>
      </c>
      <c r="BP17" s="1">
        <f t="shared" si="13"/>
        <v>1.4340914107015674</v>
      </c>
      <c r="BQ17" s="1">
        <f t="shared" si="14"/>
        <v>1.5577061501596319</v>
      </c>
      <c r="BS17" s="1">
        <f t="shared" si="24"/>
        <v>0.09741598788825172</v>
      </c>
      <c r="BT17" s="1">
        <f t="shared" si="15"/>
        <v>0.12518633491054537</v>
      </c>
      <c r="BU17" s="1">
        <f t="shared" si="16"/>
        <v>0.21660668937119482</v>
      </c>
      <c r="BV17" s="1">
        <f t="shared" si="17"/>
        <v>0.5886606207191827</v>
      </c>
      <c r="BW17" s="1">
        <f t="shared" si="18"/>
        <v>1.4943025316359801</v>
      </c>
      <c r="BX17" s="1">
        <f>AC17/(AQ17/1.8)</f>
        <v>1.618657658689959</v>
      </c>
      <c r="BZ17" s="1">
        <f t="shared" si="25"/>
        <v>1.4695446771805087</v>
      </c>
    </row>
    <row r="18" spans="1:78" ht="12.75">
      <c r="A18" s="26" t="s">
        <v>47</v>
      </c>
      <c r="B18" t="s">
        <v>48</v>
      </c>
      <c r="C18" s="20"/>
      <c r="D18" s="27">
        <v>0</v>
      </c>
      <c r="E18" s="28">
        <v>0</v>
      </c>
      <c r="F18" s="28">
        <v>350200</v>
      </c>
      <c r="G18" s="28">
        <v>394200</v>
      </c>
      <c r="H18" s="28">
        <v>1591308</v>
      </c>
      <c r="I18" s="28">
        <v>412400</v>
      </c>
      <c r="J18" s="28">
        <v>8158223</v>
      </c>
      <c r="K18" s="29">
        <v>200</v>
      </c>
      <c r="L18" s="29">
        <v>100</v>
      </c>
      <c r="M18" s="29">
        <v>218300</v>
      </c>
      <c r="N18" s="23">
        <v>0</v>
      </c>
      <c r="O18" s="24">
        <f>SUM(K18:N18)</f>
        <v>218600</v>
      </c>
      <c r="Q18" s="1">
        <f>Q$2*F18+Q$3*E18+Q$4*D18</f>
        <v>322184</v>
      </c>
      <c r="R18" s="1">
        <f>R$2*G18+R$3*F18+R$4*E18</f>
        <v>642824</v>
      </c>
      <c r="S18" s="1">
        <f>S$2*H18+S$3*G18+S$4*F18</f>
        <v>1954463.36</v>
      </c>
      <c r="T18" s="1">
        <f>T$2*I18+T$3*H18+T$4*G18</f>
        <v>1849554.4000000001</v>
      </c>
      <c r="U18" s="1">
        <f>U$2*J18+U$3*I18+U$4*H18</f>
        <v>8631139.16</v>
      </c>
      <c r="V18" s="1">
        <f>V$2*(O18+0.25*J18)+V$3*(0.75*J18+0.25*I18)+V$4*(0.75*I18+0.25*H18)</f>
        <v>7408480.59</v>
      </c>
      <c r="X18" s="1">
        <f t="shared" si="19"/>
        <v>350200</v>
      </c>
      <c r="Y18" s="1">
        <f t="shared" si="0"/>
        <v>744400</v>
      </c>
      <c r="Z18" s="1">
        <f t="shared" si="1"/>
        <v>2335708</v>
      </c>
      <c r="AA18" s="1">
        <f t="shared" si="2"/>
        <v>2397908</v>
      </c>
      <c r="AB18" s="1">
        <f t="shared" si="3"/>
        <v>10161931</v>
      </c>
      <c r="AC18" s="25">
        <f>AC$2*(O18+0.25*J18)+AC$3*(0.75*J18+0.25*I18)+AC$4*(0.75*I18+0.25*H18)</f>
        <v>9187050</v>
      </c>
      <c r="AD18" s="25"/>
      <c r="AE18" s="1">
        <f>INDEX('Population at risk'!AD$5:AD$47,MATCH($B18,'Population at risk'!$A$5:$A$47,0))</f>
        <v>17654295.217557456</v>
      </c>
      <c r="AF18" s="1">
        <f>INDEX('Population at risk'!AE$5:AE$47,MATCH($B18,'Population at risk'!$A$5:$A$47,0))</f>
        <v>18012850.092215855</v>
      </c>
      <c r="AG18" s="1">
        <f>INDEX('Population at risk'!AF$5:AF$47,MATCH($B18,'Population at risk'!$A$5:$A$47,0))</f>
        <v>18372489.933209613</v>
      </c>
      <c r="AH18" s="1">
        <f>INDEX('Population at risk'!AG$5:AG$47,MATCH($B18,'Population at risk'!$A$5:$A$47,0))</f>
        <v>18667335.877326623</v>
      </c>
      <c r="AI18" s="1">
        <f>INDEX('Population at risk'!AH$5:AH$47,MATCH($B18,'Population at risk'!$A$5:$A$47,0))</f>
        <v>18966913.576969326</v>
      </c>
      <c r="AJ18" s="1">
        <f>INDEX('Population at risk'!AI$5:AI$47,MATCH($B18,'Population at risk'!$A$5:$A$47,0))</f>
        <v>19271298.968438704</v>
      </c>
      <c r="AL18" s="1">
        <f>INDEX('Population at risk'!AM$5:AM$47,MATCH($B18,'Population at risk'!$A$5:$A$47,0))</f>
        <v>17270828.454648055</v>
      </c>
      <c r="AM18" s="1">
        <f>INDEX('Population at risk'!AN$5:AN$47,MATCH($B18,'Population at risk'!$A$5:$A$47,0))</f>
        <v>17702552.91643454</v>
      </c>
      <c r="AN18" s="1">
        <f>INDEX('Population at risk'!AO$5:AO$47,MATCH($B18,'Population at risk'!$A$5:$A$47,0))</f>
        <v>18145069.333650045</v>
      </c>
      <c r="AO18" s="1">
        <f>INDEX('Population at risk'!AP$5:AP$47,MATCH($B18,'Population at risk'!$A$5:$A$47,0))</f>
        <v>18598647.476280507</v>
      </c>
      <c r="AP18" s="1">
        <f>INDEX('Population at risk'!AQ$5:AQ$47,MATCH($B18,'Population at risk'!$A$5:$A$47,0))</f>
        <v>19063563.857839078</v>
      </c>
      <c r="AQ18" s="1">
        <f>INDEX('Population at risk'!AR$5:AR$47,MATCH($B18,'Population at risk'!$A$5:$A$47,0))</f>
        <v>19540101.903936274</v>
      </c>
      <c r="AS18" t="s">
        <v>47</v>
      </c>
      <c r="AT18">
        <v>20374640</v>
      </c>
      <c r="AV18" s="1">
        <f t="shared" si="20"/>
        <v>0.03284929774048697</v>
      </c>
      <c r="AW18" s="1">
        <f t="shared" si="4"/>
        <v>0.06423654191737413</v>
      </c>
      <c r="AX18" s="1">
        <f t="shared" si="5"/>
        <v>0.19148379238683907</v>
      </c>
      <c r="AY18" s="1">
        <f t="shared" si="6"/>
        <v>0.17834349485529158</v>
      </c>
      <c r="AZ18" s="1">
        <f>U18/(AI18/1.8)</f>
        <v>0.8191132639980355</v>
      </c>
      <c r="BA18" s="1">
        <f>V18/(AJ18/1.8)</f>
        <v>0.691975412962024</v>
      </c>
      <c r="BC18" s="1">
        <f t="shared" si="21"/>
        <v>0.03357865556495204</v>
      </c>
      <c r="BD18" s="1">
        <f t="shared" si="7"/>
        <v>0.06536250480154178</v>
      </c>
      <c r="BE18" s="1">
        <f t="shared" si="8"/>
        <v>0.19388374788272664</v>
      </c>
      <c r="BF18" s="1">
        <f t="shared" si="9"/>
        <v>0.17900215186323848</v>
      </c>
      <c r="BG18" s="1">
        <f>U18/(AP18/1.8)</f>
        <v>0.8149604451641639</v>
      </c>
      <c r="BH18" s="1">
        <f>V18/(AQ18/1.8)</f>
        <v>0.6824562700624229</v>
      </c>
      <c r="BJ18" s="1">
        <f t="shared" si="22"/>
        <v>0.7625190181519772</v>
      </c>
      <c r="BL18" s="1">
        <f t="shared" si="23"/>
        <v>0.03570575841357279</v>
      </c>
      <c r="BM18" s="1">
        <f t="shared" si="10"/>
        <v>0.07438689564063149</v>
      </c>
      <c r="BN18" s="1">
        <f t="shared" si="11"/>
        <v>0.22883530840316144</v>
      </c>
      <c r="BO18" s="1">
        <f t="shared" si="12"/>
        <v>0.23121855353995668</v>
      </c>
      <c r="BP18" s="1">
        <f t="shared" si="13"/>
        <v>0.9643886300093928</v>
      </c>
      <c r="BQ18" s="1">
        <f t="shared" si="14"/>
        <v>0.8580993957430025</v>
      </c>
      <c r="BS18" s="1">
        <f t="shared" si="24"/>
        <v>0.03649853865755657</v>
      </c>
      <c r="BT18" s="1">
        <f t="shared" si="15"/>
        <v>0.07569077784007396</v>
      </c>
      <c r="BU18" s="1">
        <f t="shared" si="16"/>
        <v>0.23170340783450022</v>
      </c>
      <c r="BV18" s="1">
        <f t="shared" si="17"/>
        <v>0.23207248836264258</v>
      </c>
      <c r="BW18" s="1">
        <f t="shared" si="18"/>
        <v>0.9594992802187094</v>
      </c>
      <c r="BX18" s="1">
        <f>AC18/(AQ18/1.8)</f>
        <v>0.8462949723240056</v>
      </c>
      <c r="BZ18" s="1">
        <f t="shared" si="25"/>
        <v>0.8977570057679547</v>
      </c>
    </row>
    <row r="19" spans="1:78" ht="12.75">
      <c r="A19" s="26" t="s">
        <v>49</v>
      </c>
      <c r="B19" t="s">
        <v>49</v>
      </c>
      <c r="C19" s="20"/>
      <c r="D19" s="27">
        <v>27800</v>
      </c>
      <c r="E19" s="28">
        <v>15000</v>
      </c>
      <c r="F19" s="28">
        <v>125</v>
      </c>
      <c r="G19" s="28">
        <v>118000</v>
      </c>
      <c r="H19" s="28">
        <v>82111</v>
      </c>
      <c r="I19" s="28">
        <v>0</v>
      </c>
      <c r="J19" s="28">
        <v>28700</v>
      </c>
      <c r="K19" s="29">
        <v>0</v>
      </c>
      <c r="L19" s="29">
        <v>20000</v>
      </c>
      <c r="M19" s="29">
        <v>0</v>
      </c>
      <c r="N19" s="23">
        <v>0</v>
      </c>
      <c r="O19" s="24">
        <f>SUM(K19:N19)</f>
        <v>20000</v>
      </c>
      <c r="Q19" s="1">
        <f>Q$2*F19+Q$3*E19+Q$4*D19</f>
        <v>26015</v>
      </c>
      <c r="R19" s="1">
        <f>R$2*G19+R$3*F19+R$4*E19</f>
        <v>116160</v>
      </c>
      <c r="S19" s="1">
        <f>S$2*H19+S$3*G19+S$4*F19</f>
        <v>170004.62</v>
      </c>
      <c r="T19" s="1">
        <f>T$2*I19+T$3*H19+T$4*G19</f>
        <v>124688.8</v>
      </c>
      <c r="U19" s="1">
        <f>U$2*J19+U$3*I19+U$4*H19</f>
        <v>67459.5</v>
      </c>
      <c r="V19" s="1">
        <f>V$2*(O19+0.25*J19)+V$3*(0.75*J19+0.25*I19)+V$4*(0.75*I19+0.25*H19)</f>
        <v>52484.875</v>
      </c>
      <c r="X19" s="1">
        <f t="shared" si="19"/>
        <v>42925</v>
      </c>
      <c r="Y19" s="1">
        <f t="shared" si="0"/>
        <v>133125</v>
      </c>
      <c r="Z19" s="1">
        <f t="shared" si="1"/>
        <v>200236</v>
      </c>
      <c r="AA19" s="1">
        <f t="shared" si="2"/>
        <v>200111</v>
      </c>
      <c r="AB19" s="1">
        <f t="shared" si="3"/>
        <v>110811</v>
      </c>
      <c r="AC19" s="25">
        <f>AC$2*(O19+0.25*J19)+AC$3*(0.75*J19+0.25*I19)+AC$4*(0.75*I19+0.25*H19)</f>
        <v>69227.75</v>
      </c>
      <c r="AD19" s="25"/>
      <c r="AE19" s="1">
        <f>INDEX('Population at risk'!AD$5:AD$47,MATCH($B19,'Population at risk'!$A$5:$A$47,0))</f>
        <v>4564.766465269743</v>
      </c>
      <c r="AF19" s="1">
        <f>INDEX('Population at risk'!AE$5:AE$47,MATCH($B19,'Population at risk'!$A$5:$A$47,0))</f>
        <v>4657.125746473606</v>
      </c>
      <c r="AG19" s="1">
        <f>INDEX('Population at risk'!AF$5:AF$47,MATCH($B19,'Population at risk'!$A$5:$A$47,0))</f>
        <v>4749.51317455309</v>
      </c>
      <c r="AH19" s="1">
        <f>INDEX('Population at risk'!AG$5:AG$47,MATCH($B19,'Population at risk'!$A$5:$A$47,0))</f>
        <v>4831.452766427544</v>
      </c>
      <c r="AI19" s="1">
        <f>INDEX('Population at risk'!AH$5:AH$47,MATCH($B19,'Population at risk'!$A$5:$A$47,0))</f>
        <v>4914.80599723083</v>
      </c>
      <c r="AJ19" s="1">
        <f>INDEX('Population at risk'!AI$5:AI$47,MATCH($B19,'Population at risk'!$A$5:$A$47,0))</f>
        <v>4999.597255356588</v>
      </c>
      <c r="AL19" s="1">
        <f>INDEX('Population at risk'!AM$5:AM$47,MATCH($B19,'Population at risk'!$A$5:$A$47,0))</f>
        <v>6823.082352843352</v>
      </c>
      <c r="AM19" s="1">
        <f>INDEX('Population at risk'!AN$5:AN$47,MATCH($B19,'Population at risk'!$A$5:$A$47,0))</f>
        <v>6973.179762137493</v>
      </c>
      <c r="AN19" s="1">
        <f>INDEX('Population at risk'!AO$5:AO$47,MATCH($B19,'Population at risk'!$A$5:$A$47,0))</f>
        <v>7126.579085597659</v>
      </c>
      <c r="AO19" s="1">
        <f>INDEX('Population at risk'!AP$5:AP$47,MATCH($B19,'Population at risk'!$A$5:$A$47,0))</f>
        <v>7283.352960301408</v>
      </c>
      <c r="AP19" s="1">
        <f>INDEX('Population at risk'!AQ$5:AQ$47,MATCH($B19,'Population at risk'!$A$5:$A$47,0))</f>
        <v>7443.575621231255</v>
      </c>
      <c r="AQ19" s="1">
        <f>INDEX('Population at risk'!AR$5:AR$47,MATCH($B19,'Population at risk'!$A$5:$A$47,0))</f>
        <v>7607.3229364261615</v>
      </c>
      <c r="AS19" t="s">
        <v>49</v>
      </c>
      <c r="AT19">
        <v>324546.24</v>
      </c>
      <c r="AV19" s="1">
        <f t="shared" si="20"/>
        <v>10.258356118823459</v>
      </c>
      <c r="AW19" s="1">
        <f t="shared" si="4"/>
        <v>44.89636127139626</v>
      </c>
      <c r="AX19" s="1">
        <f t="shared" si="5"/>
        <v>64.42940671046652</v>
      </c>
      <c r="AY19" s="1">
        <f t="shared" si="6"/>
        <v>46.45390338069155</v>
      </c>
      <c r="AZ19" s="1">
        <f>U19/(AI19/1.8)</f>
        <v>24.706387203974316</v>
      </c>
      <c r="BA19" s="1">
        <f>V19/(AJ19/1.8)</f>
        <v>18.896077058763385</v>
      </c>
      <c r="BC19" s="1">
        <f t="shared" si="21"/>
        <v>6.8630272329171</v>
      </c>
      <c r="BD19" s="1">
        <f t="shared" si="7"/>
        <v>29.98459915450511</v>
      </c>
      <c r="BE19" s="1">
        <f t="shared" si="8"/>
        <v>42.93901917378878</v>
      </c>
      <c r="BF19" s="1">
        <f t="shared" si="9"/>
        <v>30.81545563195004</v>
      </c>
      <c r="BG19" s="1">
        <f>U19/(AP19/1.8)</f>
        <v>16.313006836882852</v>
      </c>
      <c r="BH19" s="1">
        <f>V19/(AQ19/1.8)</f>
        <v>12.418662358559251</v>
      </c>
      <c r="BJ19" s="1">
        <f t="shared" si="22"/>
        <v>0.3741442205585251</v>
      </c>
      <c r="BL19" s="1">
        <f t="shared" si="23"/>
        <v>16.92638617722456</v>
      </c>
      <c r="BM19" s="1">
        <f t="shared" si="10"/>
        <v>51.453409902329774</v>
      </c>
      <c r="BN19" s="1">
        <f t="shared" si="11"/>
        <v>75.8866828564834</v>
      </c>
      <c r="BO19" s="1">
        <f t="shared" si="12"/>
        <v>74.55310388273499</v>
      </c>
      <c r="BP19" s="1">
        <f t="shared" si="13"/>
        <v>40.58345336771838</v>
      </c>
      <c r="BQ19" s="1">
        <f t="shared" si="14"/>
        <v>24.92399760130527</v>
      </c>
      <c r="BS19" s="1">
        <f t="shared" si="24"/>
        <v>11.32406088691011</v>
      </c>
      <c r="BT19" s="1">
        <f t="shared" si="15"/>
        <v>34.363806494864775</v>
      </c>
      <c r="BU19" s="1">
        <f t="shared" si="16"/>
        <v>50.57472816493323</v>
      </c>
      <c r="BV19" s="1">
        <f t="shared" si="17"/>
        <v>49.455216843575</v>
      </c>
      <c r="BW19" s="1">
        <f t="shared" si="18"/>
        <v>26.796234786825067</v>
      </c>
      <c r="BX19" s="1">
        <f>AC19/(AQ19/1.8)</f>
        <v>16.380262944186303</v>
      </c>
      <c r="BZ19" s="1">
        <f t="shared" si="25"/>
        <v>0.6145805294185507</v>
      </c>
    </row>
    <row r="20" spans="1:78" ht="12.75">
      <c r="A20" s="26" t="s">
        <v>50</v>
      </c>
      <c r="B20" t="s">
        <v>51</v>
      </c>
      <c r="C20" s="20"/>
      <c r="D20" s="27">
        <v>713053</v>
      </c>
      <c r="E20" s="28">
        <v>1089997</v>
      </c>
      <c r="F20" s="28">
        <v>1750841</v>
      </c>
      <c r="G20" s="28">
        <v>3317755</v>
      </c>
      <c r="H20" s="28">
        <v>8506216</v>
      </c>
      <c r="I20" s="28">
        <v>7129370</v>
      </c>
      <c r="J20" s="28">
        <v>12154287</v>
      </c>
      <c r="K20" s="29">
        <v>1283893</v>
      </c>
      <c r="L20" s="29">
        <v>13000</v>
      </c>
      <c r="M20" s="29">
        <v>15600708</v>
      </c>
      <c r="N20" s="23">
        <v>0</v>
      </c>
      <c r="O20" s="24">
        <f>SUM(K20:N20)</f>
        <v>16897601</v>
      </c>
      <c r="Q20" s="1">
        <f>Q$2*F20+Q$3*E20+Q$4*D20</f>
        <v>2839297.8200000003</v>
      </c>
      <c r="R20" s="1">
        <f>R$2*G20+R$3*F20+R$4*E20</f>
        <v>4998005.9</v>
      </c>
      <c r="S20" s="1">
        <f>S$2*H20+S$3*G20+S$4*F20</f>
        <v>11355343.22</v>
      </c>
      <c r="T20" s="1">
        <f>T$2*I20+T$3*H20+T$4*G20</f>
        <v>15022870.700000001</v>
      </c>
      <c r="U20" s="1">
        <f>U$2*J20+U$3*I20+U$4*H20</f>
        <v>21138548.04</v>
      </c>
      <c r="V20" s="1">
        <f>V$2*(O20+0.25*J20)+V$3*(0.75*J20+0.25*I20)+V$4*(0.75*I20+0.25*H20)</f>
        <v>30796515.880000003</v>
      </c>
      <c r="X20" s="1">
        <f t="shared" si="19"/>
        <v>3553891</v>
      </c>
      <c r="Y20" s="1">
        <f t="shared" si="0"/>
        <v>6158593</v>
      </c>
      <c r="Z20" s="1">
        <f t="shared" si="1"/>
        <v>13574812</v>
      </c>
      <c r="AA20" s="1">
        <f t="shared" si="2"/>
        <v>18953341</v>
      </c>
      <c r="AB20" s="1">
        <f t="shared" si="3"/>
        <v>27789873</v>
      </c>
      <c r="AC20" s="25">
        <f>AC$2*(O20+0.25*J20)+AC$3*(0.75*J20+0.25*I20)+AC$4*(0.75*I20+0.25*H20)</f>
        <v>38307812</v>
      </c>
      <c r="AD20" s="25"/>
      <c r="AE20" s="1">
        <f>INDEX('Population at risk'!AD$5:AD$47,MATCH($B20,'Population at risk'!$A$5:$A$47,0))</f>
        <v>57007875.255790606</v>
      </c>
      <c r="AF20" s="1">
        <f>INDEX('Population at risk'!AE$5:AE$47,MATCH($B20,'Population at risk'!$A$5:$A$47,0))</f>
        <v>58778513.73750172</v>
      </c>
      <c r="AG20" s="1">
        <f>INDEX('Population at risk'!AF$5:AF$47,MATCH($B20,'Population at risk'!$A$5:$A$47,0))</f>
        <v>60595867.151080556</v>
      </c>
      <c r="AH20" s="1">
        <f>INDEX('Population at risk'!AG$5:AG$47,MATCH($B20,'Population at risk'!$A$5:$A$47,0))</f>
        <v>62291267.863034084</v>
      </c>
      <c r="AI20" s="1">
        <f>INDEX('Population at risk'!AH$5:AH$47,MATCH($B20,'Population at risk'!$A$5:$A$47,0))</f>
        <v>64034103.88219965</v>
      </c>
      <c r="AJ20" s="1">
        <f>INDEX('Population at risk'!AI$5:AI$47,MATCH($B20,'Population at risk'!$A$5:$A$47,0))</f>
        <v>65825702.392383724</v>
      </c>
      <c r="AL20" s="1">
        <f>INDEX('Population at risk'!AM$5:AM$47,MATCH($B20,'Population at risk'!$A$5:$A$47,0))</f>
        <v>58047708.350204445</v>
      </c>
      <c r="AM20" s="1">
        <f>INDEX('Population at risk'!AN$5:AN$47,MATCH($B20,'Population at risk'!$A$5:$A$47,0))</f>
        <v>60021043.76774573</v>
      </c>
      <c r="AN20" s="1">
        <f>INDEX('Population at risk'!AO$5:AO$47,MATCH($B20,'Population at risk'!$A$5:$A$47,0))</f>
        <v>62061462.84424268</v>
      </c>
      <c r="AO20" s="1">
        <f>INDEX('Population at risk'!AP$5:AP$47,MATCH($B20,'Population at risk'!$A$5:$A$47,0))</f>
        <v>64171246.09280973</v>
      </c>
      <c r="AP20" s="1">
        <f>INDEX('Population at risk'!AQ$5:AQ$47,MATCH($B20,'Population at risk'!$A$5:$A$47,0))</f>
        <v>66352751.55274497</v>
      </c>
      <c r="AQ20" s="1">
        <f>INDEX('Population at risk'!AR$5:AR$47,MATCH($B20,'Population at risk'!$A$5:$A$47,0))</f>
        <v>68608417.42503755</v>
      </c>
      <c r="AS20" t="s">
        <v>50</v>
      </c>
      <c r="AT20">
        <v>69009704</v>
      </c>
      <c r="AV20" s="1">
        <f t="shared" si="20"/>
        <v>0.0896496502118078</v>
      </c>
      <c r="AW20" s="1">
        <f t="shared" si="4"/>
        <v>0.15305610924728322</v>
      </c>
      <c r="AX20" s="1">
        <f t="shared" si="5"/>
        <v>0.3373104265516814</v>
      </c>
      <c r="AY20" s="1">
        <f t="shared" si="6"/>
        <v>0.4341084743925596</v>
      </c>
      <c r="AZ20" s="1">
        <f>U20/(AI20/1.8)</f>
        <v>0.5942050277145685</v>
      </c>
      <c r="BA20" s="1">
        <f>V20/(AJ20/1.8)</f>
        <v>0.8421289339772223</v>
      </c>
      <c r="BC20" s="1">
        <f t="shared" si="21"/>
        <v>0.08804371819756775</v>
      </c>
      <c r="BD20" s="1">
        <f t="shared" si="7"/>
        <v>0.1498876070001721</v>
      </c>
      <c r="BE20" s="1">
        <f t="shared" si="8"/>
        <v>0.3293447633888015</v>
      </c>
      <c r="BF20" s="1">
        <f t="shared" si="9"/>
        <v>0.4213907147897805</v>
      </c>
      <c r="BG20" s="1">
        <f>U20/(AP20/1.8)</f>
        <v>0.5734409739097839</v>
      </c>
      <c r="BH20" s="1">
        <f>V20/(AQ20/1.8)</f>
        <v>0.8079727045820234</v>
      </c>
      <c r="BJ20" s="1">
        <f t="shared" si="22"/>
        <v>0.5513628412607016</v>
      </c>
      <c r="BL20" s="1">
        <f t="shared" si="23"/>
        <v>0.11221263327736848</v>
      </c>
      <c r="BM20" s="1">
        <f t="shared" si="10"/>
        <v>0.18859727296791579</v>
      </c>
      <c r="BN20" s="1">
        <f t="shared" si="11"/>
        <v>0.40323973810092223</v>
      </c>
      <c r="BO20" s="1">
        <f t="shared" si="12"/>
        <v>0.5476853332800068</v>
      </c>
      <c r="BP20" s="1">
        <f t="shared" si="13"/>
        <v>0.7811739115147541</v>
      </c>
      <c r="BQ20" s="1">
        <f t="shared" si="14"/>
        <v>1.0475248891226148</v>
      </c>
      <c r="BS20" s="1">
        <f t="shared" si="24"/>
        <v>0.11020252102643893</v>
      </c>
      <c r="BT20" s="1">
        <f t="shared" si="15"/>
        <v>0.18469301271893473</v>
      </c>
      <c r="BU20" s="1">
        <f t="shared" si="16"/>
        <v>0.39371713910972944</v>
      </c>
      <c r="BV20" s="1">
        <f t="shared" si="17"/>
        <v>0.5316401952154493</v>
      </c>
      <c r="BW20" s="1">
        <f t="shared" si="18"/>
        <v>0.7538763687928873</v>
      </c>
      <c r="BX20" s="1">
        <f>AC20/(AQ20/1.8)</f>
        <v>1.005037926655867</v>
      </c>
      <c r="BZ20" s="1">
        <f t="shared" si="25"/>
        <v>0.7248512672942345</v>
      </c>
    </row>
    <row r="21" spans="1:78" ht="12.75">
      <c r="A21" s="26" t="s">
        <v>52</v>
      </c>
      <c r="B21" t="s">
        <v>53</v>
      </c>
      <c r="C21" s="20"/>
      <c r="D21" s="27">
        <v>0</v>
      </c>
      <c r="E21" s="28">
        <v>13000</v>
      </c>
      <c r="F21" s="28">
        <v>28330</v>
      </c>
      <c r="G21" s="28">
        <v>166000</v>
      </c>
      <c r="H21" s="28">
        <v>105150</v>
      </c>
      <c r="I21" s="28">
        <v>3000</v>
      </c>
      <c r="J21" s="28">
        <v>3000</v>
      </c>
      <c r="K21" s="29">
        <v>0</v>
      </c>
      <c r="L21" s="29">
        <v>2000</v>
      </c>
      <c r="M21" s="29">
        <v>9900</v>
      </c>
      <c r="N21" s="23">
        <v>0</v>
      </c>
      <c r="O21" s="24">
        <f>SUM(K21:N21)</f>
        <v>11900</v>
      </c>
      <c r="Q21" s="1">
        <f>Q$2*F21+Q$3*E21+Q$4*D21</f>
        <v>36463.600000000006</v>
      </c>
      <c r="R21" s="1">
        <f>R$2*G21+R$3*F21+R$4*E21</f>
        <v>181884</v>
      </c>
      <c r="S21" s="1">
        <f>S$2*H21+S$3*G21+S$4*F21</f>
        <v>243703</v>
      </c>
      <c r="T21" s="1">
        <f>T$2*I21+T$3*H21+T$4*G21</f>
        <v>169880</v>
      </c>
      <c r="U21" s="1">
        <f>U$2*J21+U$3*I21+U$4*H21</f>
        <v>57735</v>
      </c>
      <c r="V21" s="1">
        <f>V$2*(O21+0.25*J21)+V$3*(0.75*J21+0.25*I21)+V$4*(0.75*I21+0.25*H21)</f>
        <v>28306.75</v>
      </c>
      <c r="X21" s="1">
        <f t="shared" si="19"/>
        <v>41330</v>
      </c>
      <c r="Y21" s="1">
        <f t="shared" si="0"/>
        <v>207330</v>
      </c>
      <c r="Z21" s="1">
        <f t="shared" si="1"/>
        <v>299480</v>
      </c>
      <c r="AA21" s="1">
        <f t="shared" si="2"/>
        <v>274150</v>
      </c>
      <c r="AB21" s="1">
        <f t="shared" si="3"/>
        <v>111150</v>
      </c>
      <c r="AC21" s="25">
        <f>AC$2*(O21+0.25*J21)+AC$3*(0.75*J21+0.25*I21)+AC$4*(0.75*I21+0.25*H21)</f>
        <v>44187.5</v>
      </c>
      <c r="AD21" s="25"/>
      <c r="AE21" s="1">
        <f>INDEX('Population at risk'!AD$5:AD$47,MATCH($B21,'Population at risk'!$A$5:$A$47,0))</f>
        <v>529331.3704090909</v>
      </c>
      <c r="AF21" s="1">
        <f>INDEX('Population at risk'!AE$5:AE$47,MATCH($B21,'Population at risk'!$A$5:$A$47,0))</f>
        <v>540202.0345909091</v>
      </c>
      <c r="AG21" s="1">
        <f>INDEX('Population at risk'!AF$5:AF$47,MATCH($B21,'Population at risk'!$A$5:$A$47,0))</f>
        <v>551117.7808636364</v>
      </c>
      <c r="AH21" s="1">
        <f>INDEX('Population at risk'!AG$5:AG$47,MATCH($B21,'Population at risk'!$A$5:$A$47,0))</f>
        <v>560959.4158297848</v>
      </c>
      <c r="AI21" s="1">
        <f>INDEX('Population at risk'!AH$5:AH$47,MATCH($B21,'Population at risk'!$A$5:$A$47,0))</f>
        <v>570976.798670834</v>
      </c>
      <c r="AJ21" s="1">
        <f>INDEX('Population at risk'!AI$5:AI$47,MATCH($B21,'Population at risk'!$A$5:$A$47,0))</f>
        <v>581173.0678201482</v>
      </c>
      <c r="AL21" s="1">
        <f>INDEX('Population at risk'!AM$5:AM$47,MATCH($B21,'Population at risk'!$A$5:$A$47,0))</f>
        <v>520190.3745057451</v>
      </c>
      <c r="AM21" s="1">
        <f>INDEX('Population at risk'!AN$5:AN$47,MATCH($B21,'Population at risk'!$A$5:$A$47,0))</f>
        <v>533716.5268390626</v>
      </c>
      <c r="AN21" s="1">
        <f>INDEX('Population at risk'!AO$5:AO$47,MATCH($B21,'Population at risk'!$A$5:$A$47,0))</f>
        <v>547594.3904033272</v>
      </c>
      <c r="AO21" s="1">
        <f>INDEX('Population at risk'!AP$5:AP$47,MATCH($B21,'Population at risk'!$A$5:$A$47,0))</f>
        <v>561833.1105036427</v>
      </c>
      <c r="AP21" s="1">
        <f>INDEX('Population at risk'!AQ$5:AQ$47,MATCH($B21,'Population at risk'!$A$5:$A$47,0))</f>
        <v>576442.0702441887</v>
      </c>
      <c r="AQ21" s="1">
        <f>INDEX('Population at risk'!AR$5:AR$47,MATCH($B21,'Population at risk'!$A$5:$A$47,0))</f>
        <v>591430.8967115454</v>
      </c>
      <c r="AS21" t="s">
        <v>52</v>
      </c>
      <c r="AT21">
        <v>545238</v>
      </c>
      <c r="AV21" s="1">
        <f t="shared" si="20"/>
        <v>0.12399506938210514</v>
      </c>
      <c r="AW21" s="1">
        <f t="shared" si="4"/>
        <v>0.6060532523686825</v>
      </c>
      <c r="AX21" s="1">
        <f t="shared" si="5"/>
        <v>0.795955810593851</v>
      </c>
      <c r="AY21" s="1">
        <f t="shared" si="6"/>
        <v>0.5451089532879609</v>
      </c>
      <c r="AZ21" s="1">
        <f>U21/(AI21/1.8)</f>
        <v>0.1820091468548641</v>
      </c>
      <c r="BA21" s="1">
        <f>V21/(AJ21/1.8)</f>
        <v>0.08767121675323025</v>
      </c>
      <c r="BC21" s="1">
        <f t="shared" si="21"/>
        <v>0.1261739609510501</v>
      </c>
      <c r="BD21" s="1">
        <f t="shared" si="7"/>
        <v>0.6134177668039908</v>
      </c>
      <c r="BE21" s="1">
        <f t="shared" si="8"/>
        <v>0.8010772346972067</v>
      </c>
      <c r="BF21" s="1">
        <f t="shared" si="9"/>
        <v>0.5442612659938941</v>
      </c>
      <c r="BG21" s="1">
        <f>U21/(AP21/1.8)</f>
        <v>0.18028351045921545</v>
      </c>
      <c r="BH21" s="1">
        <f>V21/(AQ21/1.8)</f>
        <v>0.08615063954775184</v>
      </c>
      <c r="BJ21" s="1">
        <f t="shared" si="22"/>
        <v>0.1906011686639596</v>
      </c>
      <c r="BL21" s="1">
        <f t="shared" si="23"/>
        <v>0.14054334233488752</v>
      </c>
      <c r="BM21" s="1">
        <f t="shared" si="10"/>
        <v>0.6908415298409918</v>
      </c>
      <c r="BN21" s="1">
        <f t="shared" si="11"/>
        <v>0.9781284849043569</v>
      </c>
      <c r="BO21" s="1">
        <f t="shared" si="12"/>
        <v>0.8796893074163791</v>
      </c>
      <c r="BP21" s="1">
        <f t="shared" si="13"/>
        <v>0.35039952668083735</v>
      </c>
      <c r="BQ21" s="1">
        <f t="shared" si="14"/>
        <v>0.13685682355916387</v>
      </c>
      <c r="BS21" s="1">
        <f t="shared" si="24"/>
        <v>0.14301302685710954</v>
      </c>
      <c r="BT21" s="1">
        <f t="shared" si="15"/>
        <v>0.6992363571917893</v>
      </c>
      <c r="BU21" s="1">
        <f t="shared" si="16"/>
        <v>0.9844220639348693</v>
      </c>
      <c r="BV21" s="1">
        <f t="shared" si="17"/>
        <v>0.8783213213575822</v>
      </c>
      <c r="BW21" s="1">
        <f t="shared" si="18"/>
        <v>0.347077373993969</v>
      </c>
      <c r="BX21" s="1">
        <f>AC21/(AQ21/1.8)</f>
        <v>0.13448316691306084</v>
      </c>
      <c r="BZ21" s="1">
        <f t="shared" si="25"/>
        <v>0.3669406754481529</v>
      </c>
    </row>
    <row r="22" spans="1:78" ht="12.75">
      <c r="A22" s="26" t="s">
        <v>54</v>
      </c>
      <c r="B22" t="s">
        <v>54</v>
      </c>
      <c r="C22" s="20"/>
      <c r="D22" s="27">
        <v>200</v>
      </c>
      <c r="E22" s="28">
        <v>57700</v>
      </c>
      <c r="F22" s="28">
        <v>197811</v>
      </c>
      <c r="G22" s="28">
        <v>223191</v>
      </c>
      <c r="H22" s="28">
        <v>455442</v>
      </c>
      <c r="I22" s="28">
        <v>175000</v>
      </c>
      <c r="J22" s="28">
        <v>1336500</v>
      </c>
      <c r="K22" s="29">
        <v>0</v>
      </c>
      <c r="L22" s="29">
        <v>0</v>
      </c>
      <c r="M22" s="29">
        <v>119700</v>
      </c>
      <c r="N22" s="23">
        <v>0</v>
      </c>
      <c r="O22" s="24">
        <f>SUM(K22:N22)</f>
        <v>119700</v>
      </c>
      <c r="Q22" s="1">
        <f>Q$2*F22+Q$3*E22+Q$4*D22</f>
        <v>228246.12</v>
      </c>
      <c r="R22" s="1">
        <f>R$2*G22+R$3*F22+R$4*E22</f>
        <v>392434.52</v>
      </c>
      <c r="S22" s="1">
        <f>S$2*H22+S$3*G22+S$4*F22</f>
        <v>696464.9400000001</v>
      </c>
      <c r="T22" s="1">
        <f>T$2*I22+T$3*H22+T$4*G22</f>
        <v>636949.1000000001</v>
      </c>
      <c r="U22" s="1">
        <f>U$2*J22+U$3*I22+U$4*H22</f>
        <v>1597301</v>
      </c>
      <c r="V22" s="1">
        <f>V$2*(O22+0.25*J22)+V$3*(0.75*J22+0.25*I22)+V$4*(0.75*I22+0.25*H22)</f>
        <v>1376974.25</v>
      </c>
      <c r="X22" s="1">
        <f t="shared" si="19"/>
        <v>255711</v>
      </c>
      <c r="Y22" s="1">
        <f t="shared" si="0"/>
        <v>478702</v>
      </c>
      <c r="Z22" s="1">
        <f t="shared" si="1"/>
        <v>876444</v>
      </c>
      <c r="AA22" s="1">
        <f t="shared" si="2"/>
        <v>853633</v>
      </c>
      <c r="AB22" s="1">
        <f t="shared" si="3"/>
        <v>1966942</v>
      </c>
      <c r="AC22" s="25">
        <f>AC$2*(O22+0.25*J22)+AC$3*(0.75*J22+0.25*I22)+AC$4*(0.75*I22+0.25*H22)</f>
        <v>1745060.5</v>
      </c>
      <c r="AD22" s="25"/>
      <c r="AE22" s="1">
        <f>INDEX('Population at risk'!AD$5:AD$47,MATCH($B22,'Population at risk'!$A$5:$A$47,0))</f>
        <v>4197435.852413262</v>
      </c>
      <c r="AF22" s="1">
        <f>INDEX('Population at risk'!AE$5:AE$47,MATCH($B22,'Population at risk'!$A$5:$A$47,0))</f>
        <v>4302298.225548878</v>
      </c>
      <c r="AG22" s="1">
        <f>INDEX('Population at risk'!AF$5:AF$47,MATCH($B22,'Population at risk'!$A$5:$A$47,0))</f>
        <v>4409176.457702638</v>
      </c>
      <c r="AH22" s="1">
        <f>INDEX('Population at risk'!AG$5:AG$47,MATCH($B22,'Population at risk'!$A$5:$A$47,0))</f>
        <v>4499999.268946793</v>
      </c>
      <c r="AI22" s="1">
        <f>INDEX('Population at risk'!AH$5:AH$47,MATCH($B22,'Population at risk'!$A$5:$A$47,0))</f>
        <v>4592692.901901401</v>
      </c>
      <c r="AJ22" s="1">
        <f>INDEX('Population at risk'!AI$5:AI$47,MATCH($B22,'Population at risk'!$A$5:$A$47,0))</f>
        <v>4687295.892852935</v>
      </c>
      <c r="AL22" s="1">
        <f>INDEX('Population at risk'!AM$5:AM$47,MATCH($B22,'Population at risk'!$A$5:$A$47,0))</f>
        <v>3889960.9309763284</v>
      </c>
      <c r="AM22" s="1">
        <f>INDEX('Population at risk'!AN$5:AN$47,MATCH($B22,'Population at risk'!$A$5:$A$47,0))</f>
        <v>3998899.1635447633</v>
      </c>
      <c r="AN22" s="1">
        <f>INDEX('Population at risk'!AO$5:AO$47,MATCH($B22,'Population at risk'!$A$5:$A$47,0))</f>
        <v>4110888.2078631655</v>
      </c>
      <c r="AO22" s="1">
        <f>INDEX('Population at risk'!AP$5:AP$47,MATCH($B22,'Population at risk'!$A$5:$A$47,0))</f>
        <v>4226013.501817888</v>
      </c>
      <c r="AP22" s="1">
        <f>INDEX('Population at risk'!AQ$5:AQ$47,MATCH($B22,'Population at risk'!$A$5:$A$47,0))</f>
        <v>4344362.875980583</v>
      </c>
      <c r="AQ22" s="1">
        <f>INDEX('Population at risk'!AR$5:AR$47,MATCH($B22,'Population at risk'!$A$5:$A$47,0))</f>
        <v>4466026.620615279</v>
      </c>
      <c r="AS22" t="s">
        <v>54</v>
      </c>
      <c r="AT22">
        <v>3566379.85</v>
      </c>
      <c r="AV22" s="1">
        <f t="shared" si="20"/>
        <v>0.09787952227162472</v>
      </c>
      <c r="AW22" s="1">
        <f t="shared" si="4"/>
        <v>0.1641871620626395</v>
      </c>
      <c r="AX22" s="1">
        <f t="shared" si="5"/>
        <v>0.2843245000571369</v>
      </c>
      <c r="AY22" s="1">
        <f t="shared" si="6"/>
        <v>0.2547796813905563</v>
      </c>
      <c r="AZ22" s="1">
        <f>U22/(AI22/1.8)</f>
        <v>0.6260252669647638</v>
      </c>
      <c r="BA22" s="1">
        <f>V22/(AJ22/1.8)</f>
        <v>0.5287811366419674</v>
      </c>
      <c r="BC22" s="1">
        <f t="shared" si="21"/>
        <v>0.1056162319596572</v>
      </c>
      <c r="BD22" s="1">
        <f t="shared" si="7"/>
        <v>0.17664414807945253</v>
      </c>
      <c r="BE22" s="1">
        <f t="shared" si="8"/>
        <v>0.304955238043712</v>
      </c>
      <c r="BF22" s="1">
        <f t="shared" si="9"/>
        <v>0.2712978506828743</v>
      </c>
      <c r="BG22" s="1">
        <f>U22/(AP22/1.8)</f>
        <v>0.6618097709784523</v>
      </c>
      <c r="BH22" s="1">
        <f>V22/(AQ22/1.8)</f>
        <v>0.554979596081882</v>
      </c>
      <c r="BJ22" s="1">
        <f t="shared" si="22"/>
        <v>0.8061793529929235</v>
      </c>
      <c r="BL22" s="1">
        <f t="shared" si="23"/>
        <v>0.10965737564169516</v>
      </c>
      <c r="BM22" s="1">
        <f t="shared" si="10"/>
        <v>0.20027983994300413</v>
      </c>
      <c r="BN22" s="1">
        <f t="shared" si="11"/>
        <v>0.3577990618279755</v>
      </c>
      <c r="BO22" s="1">
        <f t="shared" si="12"/>
        <v>0.3414532554712217</v>
      </c>
      <c r="BP22" s="1">
        <f t="shared" si="13"/>
        <v>0.77089752692461</v>
      </c>
      <c r="BQ22" s="1">
        <f t="shared" si="14"/>
        <v>0.6701324114804614</v>
      </c>
      <c r="BS22" s="1">
        <f t="shared" si="24"/>
        <v>0.11832504443289509</v>
      </c>
      <c r="BT22" s="1">
        <f t="shared" si="15"/>
        <v>0.21547520073904325</v>
      </c>
      <c r="BU22" s="1">
        <f t="shared" si="16"/>
        <v>0.3837611533639914</v>
      </c>
      <c r="BV22" s="1">
        <f t="shared" si="17"/>
        <v>0.3635907455901485</v>
      </c>
      <c r="BW22" s="1">
        <f t="shared" si="18"/>
        <v>0.8149631375350663</v>
      </c>
      <c r="BX22" s="1">
        <f>AC22/(AQ22/1.8)</f>
        <v>0.7033341193042986</v>
      </c>
      <c r="BZ22" s="1">
        <f t="shared" si="25"/>
        <v>0.992742149998408</v>
      </c>
    </row>
    <row r="23" spans="1:78" ht="12.75">
      <c r="A23" s="26" t="s">
        <v>55</v>
      </c>
      <c r="B23" t="s">
        <v>55</v>
      </c>
      <c r="C23" s="20"/>
      <c r="D23" s="27">
        <v>642210</v>
      </c>
      <c r="E23" s="28">
        <v>2432635</v>
      </c>
      <c r="F23" s="28">
        <v>12294218</v>
      </c>
      <c r="G23" s="28">
        <v>4639411</v>
      </c>
      <c r="H23" s="28">
        <v>1935148</v>
      </c>
      <c r="I23" s="28">
        <v>2196289</v>
      </c>
      <c r="J23" s="28">
        <v>15146406</v>
      </c>
      <c r="K23" s="29">
        <v>42800</v>
      </c>
      <c r="L23" s="29">
        <v>30000</v>
      </c>
      <c r="M23" s="29">
        <v>0</v>
      </c>
      <c r="N23" s="23">
        <v>0</v>
      </c>
      <c r="O23" s="24">
        <f>SUM(K23:N23)</f>
        <v>72800</v>
      </c>
      <c r="Q23" s="1">
        <f>Q$2*F23+Q$3*E23+Q$4*D23</f>
        <v>13577893.56</v>
      </c>
      <c r="R23" s="1">
        <f>R$2*G23+R$3*F23+R$4*E23</f>
        <v>15319950.02</v>
      </c>
      <c r="S23" s="1">
        <f>S$2*H23+S$3*G23+S$4*F23</f>
        <v>11638973.96</v>
      </c>
      <c r="T23" s="1">
        <f>T$2*I23+T$3*H23+T$4*G23</f>
        <v>5888409.78</v>
      </c>
      <c r="U23" s="1">
        <f>U$2*J23+U$3*I23+U$4*H23</f>
        <v>16659298.720000003</v>
      </c>
      <c r="V23" s="1">
        <f>V$2*(O23+0.25*J23)+V$3*(0.75*J23+0.25*I23)+V$4*(0.75*I23+0.25*H23)</f>
        <v>14143252.655000001</v>
      </c>
      <c r="X23" s="1">
        <f t="shared" si="19"/>
        <v>15369063</v>
      </c>
      <c r="Y23" s="1">
        <f t="shared" si="0"/>
        <v>19366264</v>
      </c>
      <c r="Z23" s="1">
        <f t="shared" si="1"/>
        <v>18868777</v>
      </c>
      <c r="AA23" s="1">
        <f t="shared" si="2"/>
        <v>8770848</v>
      </c>
      <c r="AB23" s="1">
        <f t="shared" si="3"/>
        <v>19277843</v>
      </c>
      <c r="AC23" s="25">
        <f>AC$2*(O23+0.25*J23)+AC$3*(0.75*J23+0.25*I23)+AC$4*(0.75*I23+0.25*H23)</f>
        <v>17899282</v>
      </c>
      <c r="AD23" s="25"/>
      <c r="AE23" s="1">
        <f>INDEX('Population at risk'!AD$5:AD$47,MATCH($B23,'Population at risk'!$A$5:$A$47,0))</f>
        <v>26598203.718527056</v>
      </c>
      <c r="AF23" s="1">
        <f>INDEX('Population at risk'!AE$5:AE$47,MATCH($B23,'Population at risk'!$A$5:$A$47,0))</f>
        <v>27214946.567157544</v>
      </c>
      <c r="AG23" s="1">
        <f>INDEX('Population at risk'!AF$5:AF$47,MATCH($B23,'Population at risk'!$A$5:$A$47,0))</f>
        <v>27834640.622724902</v>
      </c>
      <c r="AH23" s="1">
        <f>INDEX('Population at risk'!AG$5:AG$47,MATCH($B23,'Population at risk'!$A$5:$A$47,0))</f>
        <v>28336984.568938825</v>
      </c>
      <c r="AI23" s="1">
        <f>INDEX('Population at risk'!AH$5:AH$47,MATCH($B23,'Population at risk'!$A$5:$A$47,0))</f>
        <v>28848394.536292307</v>
      </c>
      <c r="AJ23" s="1">
        <f>INDEX('Population at risk'!AI$5:AI$47,MATCH($B23,'Population at risk'!$A$5:$A$47,0))</f>
        <v>29369034.14323825</v>
      </c>
      <c r="AL23" s="1">
        <f>INDEX('Population at risk'!AM$5:AM$47,MATCH($B23,'Population at risk'!$A$5:$A$47,0))</f>
        <v>26203899.38239792</v>
      </c>
      <c r="AM23" s="1">
        <f>INDEX('Population at risk'!AN$5:AN$47,MATCH($B23,'Population at risk'!$A$5:$A$47,0))</f>
        <v>26911352.701292302</v>
      </c>
      <c r="AN23" s="1">
        <f>INDEX('Population at risk'!AO$5:AO$47,MATCH($B23,'Population at risk'!$A$5:$A$47,0))</f>
        <v>27637905.85686027</v>
      </c>
      <c r="AO23" s="1">
        <f>INDEX('Population at risk'!AP$5:AP$47,MATCH($B23,'Population at risk'!$A$5:$A$47,0))</f>
        <v>28384074.506815493</v>
      </c>
      <c r="AP23" s="1">
        <f>INDEX('Population at risk'!AQ$5:AQ$47,MATCH($B23,'Population at risk'!$A$5:$A$47,0))</f>
        <v>29150388.230607342</v>
      </c>
      <c r="AQ23" s="1">
        <f>INDEX('Population at risk'!AR$5:AR$47,MATCH($B23,'Population at risk'!$A$5:$A$47,0))</f>
        <v>29937390.905280095</v>
      </c>
      <c r="AS23" t="s">
        <v>55</v>
      </c>
      <c r="AT23">
        <v>54814475.232</v>
      </c>
      <c r="AV23" s="1">
        <f t="shared" si="20"/>
        <v>0.9188668778777758</v>
      </c>
      <c r="AW23" s="1">
        <f t="shared" si="4"/>
        <v>1.0132634274313828</v>
      </c>
      <c r="AX23" s="1">
        <f t="shared" si="5"/>
        <v>0.7526647608626127</v>
      </c>
      <c r="AY23" s="1">
        <f t="shared" si="6"/>
        <v>0.3740390082160715</v>
      </c>
      <c r="AZ23" s="1">
        <f>U23/(AI23/1.8)</f>
        <v>1.0394594977642733</v>
      </c>
      <c r="BA23" s="1">
        <f>V23/(AJ23/1.8)</f>
        <v>0.8668264218304662</v>
      </c>
      <c r="BC23" s="1">
        <f t="shared" si="21"/>
        <v>0.9326935679052923</v>
      </c>
      <c r="BD23" s="1">
        <f t="shared" si="7"/>
        <v>1.0246943118052845</v>
      </c>
      <c r="BE23" s="1">
        <f t="shared" si="8"/>
        <v>0.7580224506336743</v>
      </c>
      <c r="BF23" s="1">
        <f t="shared" si="9"/>
        <v>0.37341846750912977</v>
      </c>
      <c r="BG23" s="1">
        <f>U23/(AP23/1.8)</f>
        <v>1.0286908516887097</v>
      </c>
      <c r="BH23" s="1">
        <f>V23/(AQ23/1.8)</f>
        <v>0.850369855527723</v>
      </c>
      <c r="BJ23" s="1">
        <f t="shared" si="22"/>
        <v>0.5470587389386176</v>
      </c>
      <c r="BL23" s="1">
        <f t="shared" si="23"/>
        <v>1.0400820180473445</v>
      </c>
      <c r="BM23" s="1">
        <f t="shared" si="10"/>
        <v>1.2808871446423298</v>
      </c>
      <c r="BN23" s="1">
        <f t="shared" si="11"/>
        <v>1.2201989262355017</v>
      </c>
      <c r="BO23" s="1">
        <f t="shared" si="12"/>
        <v>0.5571350177218668</v>
      </c>
      <c r="BP23" s="1">
        <f t="shared" si="13"/>
        <v>1.202843969578481</v>
      </c>
      <c r="BQ23" s="1">
        <f t="shared" si="14"/>
        <v>1.097029866316453</v>
      </c>
      <c r="BS23" s="1">
        <f t="shared" si="24"/>
        <v>1.055732698263339</v>
      </c>
      <c r="BT23" s="1">
        <f t="shared" si="15"/>
        <v>1.2953371607487436</v>
      </c>
      <c r="BU23" s="1">
        <f t="shared" si="16"/>
        <v>1.2288846620978529</v>
      </c>
      <c r="BV23" s="1">
        <f t="shared" si="17"/>
        <v>0.5562107158438141</v>
      </c>
      <c r="BW23" s="1">
        <f t="shared" si="18"/>
        <v>1.190382684631471</v>
      </c>
      <c r="BX23" s="1">
        <f>AC23/(AQ23/1.8)</f>
        <v>1.07620292302485</v>
      </c>
      <c r="BZ23" s="1">
        <f t="shared" si="25"/>
        <v>0.6330466040791815</v>
      </c>
    </row>
    <row r="24" spans="1:78" ht="12.75">
      <c r="A24" s="26" t="s">
        <v>56</v>
      </c>
      <c r="B24" t="s">
        <v>56</v>
      </c>
      <c r="C24" s="20"/>
      <c r="D24" s="27">
        <v>0</v>
      </c>
      <c r="E24" s="28">
        <v>36000</v>
      </c>
      <c r="F24" s="28">
        <v>290236</v>
      </c>
      <c r="G24" s="28">
        <v>125360</v>
      </c>
      <c r="H24" s="28">
        <v>12700</v>
      </c>
      <c r="I24" s="28">
        <v>2679</v>
      </c>
      <c r="J24" s="28">
        <v>128600</v>
      </c>
      <c r="K24" s="29">
        <v>0</v>
      </c>
      <c r="L24" s="29">
        <v>3700</v>
      </c>
      <c r="M24" s="29">
        <v>8100</v>
      </c>
      <c r="N24" s="23">
        <v>0</v>
      </c>
      <c r="O24" s="24">
        <f>SUM(K24:N24)</f>
        <v>11800</v>
      </c>
      <c r="Q24" s="1">
        <f>Q$2*F24+Q$3*E24+Q$4*D24</f>
        <v>295817.12</v>
      </c>
      <c r="R24" s="1">
        <f>R$2*G24+R$3*F24+R$4*E24</f>
        <v>365520</v>
      </c>
      <c r="S24" s="1">
        <f>S$2*H24+S$3*G24+S$4*F24</f>
        <v>257090</v>
      </c>
      <c r="T24" s="1">
        <f>T$2*I24+T$3*H24+T$4*G24</f>
        <v>75304.68</v>
      </c>
      <c r="U24" s="1">
        <f>U$2*J24+U$3*I24+U$4*H24</f>
        <v>126805.2</v>
      </c>
      <c r="V24" s="1">
        <f>V$2*(O24+0.25*J24)+V$3*(0.75*J24+0.25*I24)+V$4*(0.75*I24+0.25*H24)</f>
        <v>120721.925</v>
      </c>
      <c r="X24" s="1">
        <f t="shared" si="19"/>
        <v>326236</v>
      </c>
      <c r="Y24" s="1">
        <f t="shared" si="0"/>
        <v>451596</v>
      </c>
      <c r="Z24" s="1">
        <f t="shared" si="1"/>
        <v>428296</v>
      </c>
      <c r="AA24" s="1">
        <f t="shared" si="2"/>
        <v>140739</v>
      </c>
      <c r="AB24" s="1">
        <f t="shared" si="3"/>
        <v>143979</v>
      </c>
      <c r="AC24" s="25">
        <f>AC$2*(O24+0.25*J24)+AC$3*(0.75*J24+0.25*I24)+AC$4*(0.75*I24+0.25*H24)</f>
        <v>146254</v>
      </c>
      <c r="AD24" s="25"/>
      <c r="AE24" s="1">
        <f>INDEX('Population at risk'!AD$5:AD$47,MATCH($B24,'Population at risk'!$A$5:$A$47,0))</f>
        <v>1374880.3696727273</v>
      </c>
      <c r="AF24" s="1">
        <f>INDEX('Population at risk'!AE$5:AE$47,MATCH($B24,'Population at risk'!$A$5:$A$47,0))</f>
        <v>1403789.4982438504</v>
      </c>
      <c r="AG24" s="1">
        <f>INDEX('Population at risk'!AF$5:AF$47,MATCH($B24,'Population at risk'!$A$5:$A$47,0))</f>
        <v>1432043.4651614975</v>
      </c>
      <c r="AH24" s="1">
        <f>INDEX('Population at risk'!AG$5:AG$47,MATCH($B24,'Population at risk'!$A$5:$A$47,0))</f>
        <v>1459730.6561856777</v>
      </c>
      <c r="AI24" s="1">
        <f>INDEX('Population at risk'!AH$5:AH$47,MATCH($B24,'Population at risk'!$A$5:$A$47,0))</f>
        <v>1487953.1525727597</v>
      </c>
      <c r="AJ24" s="1">
        <f>INDEX('Population at risk'!AI$5:AI$47,MATCH($B24,'Population at risk'!$A$5:$A$47,0))</f>
        <v>1516721.3039400554</v>
      </c>
      <c r="AL24" s="1">
        <f>INDEX('Population at risk'!AM$5:AM$47,MATCH($B24,'Population at risk'!$A$5:$A$47,0))</f>
        <v>1403504.2249810689</v>
      </c>
      <c r="AM24" s="1">
        <f>INDEX('Population at risk'!AN$5:AN$47,MATCH($B24,'Population at risk'!$A$5:$A$47,0))</f>
        <v>1442809.3163135399</v>
      </c>
      <c r="AN24" s="1">
        <f>INDEX('Population at risk'!AO$5:AO$47,MATCH($B24,'Population at risk'!$A$5:$A$47,0))</f>
        <v>1483215.1454828887</v>
      </c>
      <c r="AO24" s="1">
        <f>INDEX('Population at risk'!AP$5:AP$47,MATCH($B24,'Population at risk'!$A$5:$A$47,0))</f>
        <v>1524752.5386173453</v>
      </c>
      <c r="AP24" s="1">
        <f>INDEX('Population at risk'!AQ$5:AQ$47,MATCH($B24,'Population at risk'!$A$5:$A$47,0))</f>
        <v>1567453.1851298844</v>
      </c>
      <c r="AQ24" s="1">
        <f>INDEX('Population at risk'!AR$5:AR$47,MATCH($B24,'Population at risk'!$A$5:$A$47,0))</f>
        <v>1611349.661894487</v>
      </c>
      <c r="AS24" t="s">
        <v>56</v>
      </c>
      <c r="AT24">
        <v>1389756</v>
      </c>
      <c r="AV24" s="1">
        <f t="shared" si="20"/>
        <v>0.3872851978581583</v>
      </c>
      <c r="AW24" s="1">
        <f t="shared" si="4"/>
        <v>0.4686856546676565</v>
      </c>
      <c r="AX24" s="1">
        <f t="shared" si="5"/>
        <v>0.3231480127929025</v>
      </c>
      <c r="AY24" s="1">
        <f t="shared" si="6"/>
        <v>0.09285851703230806</v>
      </c>
      <c r="AZ24" s="1">
        <f>U24/(AI24/1.8)</f>
        <v>0.15339821660738664</v>
      </c>
      <c r="BA24" s="1">
        <f>V24/(AJ24/1.8)</f>
        <v>0.14326921131490103</v>
      </c>
      <c r="BC24" s="1">
        <f t="shared" si="21"/>
        <v>0.37938668549942</v>
      </c>
      <c r="BD24" s="1">
        <f t="shared" si="7"/>
        <v>0.45601036295015346</v>
      </c>
      <c r="BE24" s="1">
        <f t="shared" si="8"/>
        <v>0.31199924124921147</v>
      </c>
      <c r="BF24" s="1">
        <f t="shared" si="9"/>
        <v>0.08889863801959373</v>
      </c>
      <c r="BG24" s="1">
        <f>U24/(AP24/1.8)</f>
        <v>0.1456179758128384</v>
      </c>
      <c r="BH24" s="1">
        <f>V24/(AQ24/1.8)</f>
        <v>0.13485556247581787</v>
      </c>
      <c r="BJ24" s="1">
        <f t="shared" si="22"/>
        <v>0.16423700275444036</v>
      </c>
      <c r="BL24" s="1">
        <f t="shared" si="23"/>
        <v>0.4271097420205231</v>
      </c>
      <c r="BM24" s="1">
        <f t="shared" si="10"/>
        <v>0.5790560486575153</v>
      </c>
      <c r="BN24" s="1">
        <f t="shared" si="11"/>
        <v>0.5383445536082654</v>
      </c>
      <c r="BO24" s="1">
        <f t="shared" si="12"/>
        <v>0.17354585171346595</v>
      </c>
      <c r="BP24" s="1">
        <f t="shared" si="13"/>
        <v>0.17417362875430126</v>
      </c>
      <c r="BQ24" s="1">
        <f t="shared" si="14"/>
        <v>0.1735699230413161</v>
      </c>
      <c r="BS24" s="1">
        <f t="shared" si="24"/>
        <v>0.4183990254877364</v>
      </c>
      <c r="BT24" s="1">
        <f t="shared" si="15"/>
        <v>0.563395863063136</v>
      </c>
      <c r="BU24" s="1">
        <f t="shared" si="16"/>
        <v>0.5197713914585252</v>
      </c>
      <c r="BV24" s="1">
        <f t="shared" si="17"/>
        <v>0.1661451242637191</v>
      </c>
      <c r="BW24" s="1">
        <f t="shared" si="18"/>
        <v>0.16533967486788126</v>
      </c>
      <c r="BX24" s="1">
        <f>AC24/(AQ24/1.8)</f>
        <v>0.16337683013535667</v>
      </c>
      <c r="BZ24" s="1">
        <f t="shared" si="25"/>
        <v>0.1864803605812819</v>
      </c>
    </row>
    <row r="25" spans="1:78" ht="12.75">
      <c r="A25" s="26" t="s">
        <v>57</v>
      </c>
      <c r="B25" t="s">
        <v>57</v>
      </c>
      <c r="C25" s="20"/>
      <c r="D25" s="27">
        <v>0</v>
      </c>
      <c r="E25" s="28">
        <v>50000</v>
      </c>
      <c r="F25" s="28">
        <v>29060</v>
      </c>
      <c r="G25" s="28">
        <v>193100</v>
      </c>
      <c r="H25" s="28">
        <v>324048</v>
      </c>
      <c r="I25" s="28">
        <v>1250</v>
      </c>
      <c r="J25" s="28">
        <v>644355</v>
      </c>
      <c r="K25" s="29">
        <v>188206</v>
      </c>
      <c r="L25" s="29">
        <v>0</v>
      </c>
      <c r="M25" s="29">
        <v>0</v>
      </c>
      <c r="N25" s="23">
        <v>0</v>
      </c>
      <c r="O25" s="24">
        <f>SUM(K25:N25)</f>
        <v>188206</v>
      </c>
      <c r="Q25" s="1">
        <f>Q$2*F25+Q$3*E25+Q$4*D25</f>
        <v>66735.2</v>
      </c>
      <c r="R25" s="1">
        <f>R$2*G25+R$3*F25+R$4*E25</f>
        <v>225900</v>
      </c>
      <c r="S25" s="1">
        <f>S$2*H25+S$3*G25+S$4*F25</f>
        <v>467134.16000000003</v>
      </c>
      <c r="T25" s="1">
        <f>T$2*I25+T$3*H25+T$4*G25</f>
        <v>356938.4</v>
      </c>
      <c r="U25" s="1">
        <f>U$2*J25+U$3*I25+U$4*H25</f>
        <v>755830.6</v>
      </c>
      <c r="V25" s="1">
        <f>V$2*(O25+0.25*J25)+V$3*(0.75*J25+0.25*I25)+V$4*(0.75*I25+0.25*H25)</f>
        <v>749188.92</v>
      </c>
      <c r="X25" s="1">
        <f t="shared" si="19"/>
        <v>79060</v>
      </c>
      <c r="Y25" s="1">
        <f t="shared" si="0"/>
        <v>272160</v>
      </c>
      <c r="Z25" s="1">
        <f t="shared" si="1"/>
        <v>546208</v>
      </c>
      <c r="AA25" s="1">
        <f t="shared" si="2"/>
        <v>518398</v>
      </c>
      <c r="AB25" s="1">
        <f t="shared" si="3"/>
        <v>969653</v>
      </c>
      <c r="AC25" s="25">
        <f>AC$2*(O25+0.25*J25)+AC$3*(0.75*J25+0.25*I25)+AC$4*(0.75*I25+0.25*H25)</f>
        <v>914823</v>
      </c>
      <c r="AD25" s="25"/>
      <c r="AE25" s="1">
        <f>INDEX('Population at risk'!AD$5:AD$47,MATCH($B25,'Population at risk'!$A$5:$A$47,0))</f>
        <v>1641564</v>
      </c>
      <c r="AF25" s="1">
        <f>INDEX('Population at risk'!AE$5:AE$47,MATCH($B25,'Population at risk'!$A$5:$A$47,0))</f>
        <v>1688359</v>
      </c>
      <c r="AG25" s="1">
        <f>INDEX('Population at risk'!AF$5:AF$47,MATCH($B25,'Population at risk'!$A$5:$A$47,0))</f>
        <v>1735464</v>
      </c>
      <c r="AH25" s="1">
        <f>INDEX('Population at risk'!AG$5:AG$47,MATCH($B25,'Population at risk'!$A$5:$A$47,0))</f>
        <v>1776777.566202006</v>
      </c>
      <c r="AI25" s="1">
        <f>INDEX('Population at risk'!AH$5:AH$47,MATCH($B25,'Population at risk'!$A$5:$A$47,0))</f>
        <v>1819074.6219793232</v>
      </c>
      <c r="AJ25" s="1">
        <f>INDEX('Population at risk'!AI$5:AI$47,MATCH($B25,'Population at risk'!$A$5:$A$47,0))</f>
        <v>1862378.5797805407</v>
      </c>
      <c r="AL25" s="1">
        <f>INDEX('Population at risk'!AM$5:AM$47,MATCH($B25,'Population at risk'!$A$5:$A$47,0))</f>
        <v>1621942.909167436</v>
      </c>
      <c r="AM25" s="1">
        <f>INDEX('Population at risk'!AN$5:AN$47,MATCH($B25,'Population at risk'!$A$5:$A$47,0))</f>
        <v>1680337.653208353</v>
      </c>
      <c r="AN25" s="1">
        <f>INDEX('Population at risk'!AO$5:AO$47,MATCH($B25,'Population at risk'!$A$5:$A$47,0))</f>
        <v>1740834.7808241362</v>
      </c>
      <c r="AO25" s="1">
        <f>INDEX('Population at risk'!AP$5:AP$47,MATCH($B25,'Population at risk'!$A$5:$A$47,0))</f>
        <v>1803509.98404441</v>
      </c>
      <c r="AP25" s="1">
        <f>INDEX('Population at risk'!AQ$5:AQ$47,MATCH($B25,'Population at risk'!$A$5:$A$47,0))</f>
        <v>1868441.6800358377</v>
      </c>
      <c r="AQ25" s="1">
        <f>INDEX('Population at risk'!AR$5:AR$47,MATCH($B25,'Population at risk'!$A$5:$A$47,0))</f>
        <v>1935711.1092151173</v>
      </c>
      <c r="AS25" t="s">
        <v>57</v>
      </c>
      <c r="AT25">
        <v>1844665</v>
      </c>
      <c r="AV25" s="1">
        <f t="shared" si="20"/>
        <v>0.07317616614399439</v>
      </c>
      <c r="AW25" s="1">
        <f t="shared" si="4"/>
        <v>0.24083740484103203</v>
      </c>
      <c r="AX25" s="1">
        <f t="shared" si="5"/>
        <v>0.48450528965164363</v>
      </c>
      <c r="AY25" s="1">
        <f t="shared" si="6"/>
        <v>0.3616035750459008</v>
      </c>
      <c r="AZ25" s="1">
        <f>U25/(AI25/1.8)</f>
        <v>0.7479050411465001</v>
      </c>
      <c r="BA25" s="1">
        <f>V25/(AJ25/1.8)</f>
        <v>0.7240955574987925</v>
      </c>
      <c r="BC25" s="1">
        <f t="shared" si="21"/>
        <v>0.07406139841362287</v>
      </c>
      <c r="BD25" s="1">
        <f t="shared" si="7"/>
        <v>0.24198707874195405</v>
      </c>
      <c r="BE25" s="1">
        <f t="shared" si="8"/>
        <v>0.48301050579994365</v>
      </c>
      <c r="BF25" s="1">
        <f t="shared" si="9"/>
        <v>0.35624372788843917</v>
      </c>
      <c r="BG25" s="1">
        <f>U25/(AP25/1.8)</f>
        <v>0.7281442576114577</v>
      </c>
      <c r="BH25" s="1">
        <f>V25/(AQ25/1.8)</f>
        <v>0.6966639027797902</v>
      </c>
      <c r="BJ25" s="1">
        <f t="shared" si="22"/>
        <v>0.7375296219096692</v>
      </c>
      <c r="BL25" s="1">
        <f t="shared" si="23"/>
        <v>0.08669049759863155</v>
      </c>
      <c r="BM25" s="1">
        <f t="shared" si="10"/>
        <v>0.29015629969692464</v>
      </c>
      <c r="BN25" s="1">
        <f t="shared" si="11"/>
        <v>0.5665196166558338</v>
      </c>
      <c r="BO25" s="1">
        <f t="shared" si="12"/>
        <v>0.5251734475658681</v>
      </c>
      <c r="BP25" s="1">
        <f t="shared" si="13"/>
        <v>0.9594853223233186</v>
      </c>
      <c r="BQ25" s="1">
        <f t="shared" si="14"/>
        <v>0.884181883252782</v>
      </c>
      <c r="BS25" s="1">
        <f t="shared" si="24"/>
        <v>0.08773921646419018</v>
      </c>
      <c r="BT25" s="1">
        <f t="shared" si="15"/>
        <v>0.2915414048269598</v>
      </c>
      <c r="BU25" s="1">
        <f t="shared" si="16"/>
        <v>0.5647718042113974</v>
      </c>
      <c r="BV25" s="1">
        <f t="shared" si="17"/>
        <v>0.5173890958493428</v>
      </c>
      <c r="BW25" s="1">
        <f t="shared" si="18"/>
        <v>0.9341342674214604</v>
      </c>
      <c r="BX25" s="1">
        <f>AC25/(AQ25/1.8)</f>
        <v>0.850685514052605</v>
      </c>
      <c r="BZ25" s="1">
        <f t="shared" si="25"/>
        <v>0.9461747254921625</v>
      </c>
    </row>
    <row r="26" spans="1:78" ht="12.75">
      <c r="A26" s="26" t="s">
        <v>58</v>
      </c>
      <c r="B26" t="s">
        <v>58</v>
      </c>
      <c r="C26" s="20"/>
      <c r="D26" s="27">
        <v>203873</v>
      </c>
      <c r="E26" s="28">
        <v>173350</v>
      </c>
      <c r="F26" s="28">
        <v>3268898</v>
      </c>
      <c r="G26" s="28">
        <v>2015509</v>
      </c>
      <c r="H26" s="28">
        <v>2663727</v>
      </c>
      <c r="I26" s="28">
        <v>1615748</v>
      </c>
      <c r="J26" s="28">
        <v>5740705</v>
      </c>
      <c r="K26" s="29">
        <v>69714</v>
      </c>
      <c r="L26" s="29">
        <v>22300</v>
      </c>
      <c r="M26" s="29">
        <v>2879390</v>
      </c>
      <c r="N26" s="23">
        <v>0</v>
      </c>
      <c r="O26" s="24">
        <f>SUM(K26:N26)</f>
        <v>2971404</v>
      </c>
      <c r="Q26" s="1">
        <f>Q$2*F26+Q$3*E26+Q$4*D26</f>
        <v>3248002.66</v>
      </c>
      <c r="R26" s="1">
        <f>R$2*G26+R$3*F26+R$4*E26</f>
        <v>4556061.680000001</v>
      </c>
      <c r="S26" s="1">
        <f>S$2*H26+S$3*G26+S$4*F26</f>
        <v>5697485.040000001</v>
      </c>
      <c r="T26" s="1">
        <f>T$2*I26+T$3*H26+T$4*G26</f>
        <v>4625224.26</v>
      </c>
      <c r="U26" s="1">
        <f>U$2*J26+U$3*I26+U$4*H26</f>
        <v>7905910.500000001</v>
      </c>
      <c r="V26" s="1">
        <f>V$2*(O26+0.25*J26)+V$3*(0.75*J26+0.25*I26)+V$4*(0.75*I26+0.25*H26)</f>
        <v>8760497.805</v>
      </c>
      <c r="X26" s="1">
        <f t="shared" si="19"/>
        <v>3646121</v>
      </c>
      <c r="Y26" s="1">
        <f t="shared" si="0"/>
        <v>5457757</v>
      </c>
      <c r="Z26" s="1">
        <f t="shared" si="1"/>
        <v>7948134</v>
      </c>
      <c r="AA26" s="1">
        <f t="shared" si="2"/>
        <v>6294984</v>
      </c>
      <c r="AB26" s="1">
        <f t="shared" si="3"/>
        <v>10020180</v>
      </c>
      <c r="AC26" s="25">
        <f>AC$2*(O26+0.25*J26)+AC$3*(0.75*J26+0.25*I26)+AC$4*(0.75*I26+0.25*H26)</f>
        <v>10993788.75</v>
      </c>
      <c r="AD26" s="25"/>
      <c r="AE26" s="1">
        <f>INDEX('Population at risk'!AD$5:AD$47,MATCH($B26,'Population at risk'!$A$5:$A$47,0))</f>
        <v>22409572</v>
      </c>
      <c r="AF26" s="1">
        <f>INDEX('Population at risk'!AE$5:AE$47,MATCH($B26,'Population at risk'!$A$5:$A$47,0))</f>
        <v>22873338</v>
      </c>
      <c r="AG26" s="1">
        <f>INDEX('Population at risk'!AF$5:AF$47,MATCH($B26,'Population at risk'!$A$5:$A$47,0))</f>
        <v>23336661</v>
      </c>
      <c r="AH26" s="1">
        <f>INDEX('Population at risk'!AG$5:AG$47,MATCH($B26,'Population at risk'!$A$5:$A$47,0))</f>
        <v>23695314.89359244</v>
      </c>
      <c r="AI26" s="1">
        <f>INDEX('Population at risk'!AH$5:AH$47,MATCH($B26,'Population at risk'!$A$5:$A$47,0))</f>
        <v>24059480.827463005</v>
      </c>
      <c r="AJ26" s="1">
        <f>INDEX('Population at risk'!AI$5:AI$47,MATCH($B26,'Population at risk'!$A$5:$A$47,0))</f>
        <v>24429243.51444647</v>
      </c>
      <c r="AL26" s="1">
        <f>INDEX('Population at risk'!AM$5:AM$47,MATCH($B26,'Population at risk'!$A$5:$A$47,0))</f>
        <v>24076160.947342668</v>
      </c>
      <c r="AM26" s="1">
        <f>INDEX('Population at risk'!AN$5:AN$47,MATCH($B26,'Population at risk'!$A$5:$A$47,0))</f>
        <v>24798475.47832885</v>
      </c>
      <c r="AN26" s="1">
        <f>INDEX('Population at risk'!AO$5:AO$47,MATCH($B26,'Population at risk'!$A$5:$A$47,0))</f>
        <v>25542460.336358238</v>
      </c>
      <c r="AO26" s="1">
        <f>INDEX('Population at risk'!AP$5:AP$47,MATCH($B26,'Population at risk'!$A$5:$A$47,0))</f>
        <v>26308765.65797664</v>
      </c>
      <c r="AP26" s="1">
        <f>INDEX('Population at risk'!AQ$5:AQ$47,MATCH($B26,'Population at risk'!$A$5:$A$47,0))</f>
        <v>27098061.08462829</v>
      </c>
      <c r="AQ26" s="1">
        <f>INDEX('Population at risk'!AR$5:AR$47,MATCH($B26,'Population at risk'!$A$5:$A$47,0))</f>
        <v>27911036.34782691</v>
      </c>
      <c r="AS26" t="s">
        <v>58</v>
      </c>
      <c r="AT26">
        <v>24890170</v>
      </c>
      <c r="AV26" s="1">
        <f t="shared" si="20"/>
        <v>0.26088873040502514</v>
      </c>
      <c r="AW26" s="1">
        <f t="shared" si="4"/>
        <v>0.35853582122556843</v>
      </c>
      <c r="AX26" s="1">
        <f t="shared" si="5"/>
        <v>0.43945760158233443</v>
      </c>
      <c r="AY26" s="1">
        <f t="shared" si="6"/>
        <v>0.3513523118551723</v>
      </c>
      <c r="AZ26" s="1">
        <f>U26/(AI26/1.8)</f>
        <v>0.5914773889782466</v>
      </c>
      <c r="BA26" s="1">
        <f>V26/(AJ26/1.8)</f>
        <v>0.6454926056009433</v>
      </c>
      <c r="BC26" s="1">
        <f t="shared" si="21"/>
        <v>0.24282961061718933</v>
      </c>
      <c r="BD26" s="1">
        <f t="shared" si="7"/>
        <v>0.33070222527052917</v>
      </c>
      <c r="BE26" s="1">
        <f t="shared" si="8"/>
        <v>0.4015068610051601</v>
      </c>
      <c r="BF26" s="1">
        <f t="shared" si="9"/>
        <v>0.3164498014172624</v>
      </c>
      <c r="BG26" s="1">
        <f>U26/(AP26/1.8)</f>
        <v>0.5251533995571552</v>
      </c>
      <c r="BH26" s="1">
        <f>V26/(AQ26/1.8)</f>
        <v>0.5649699227391007</v>
      </c>
      <c r="BJ26" s="1">
        <f t="shared" si="22"/>
        <v>0.5717373123606629</v>
      </c>
      <c r="BL26" s="1">
        <f t="shared" si="23"/>
        <v>0.2928667178471771</v>
      </c>
      <c r="BM26" s="1">
        <f t="shared" si="10"/>
        <v>0.42949405110876254</v>
      </c>
      <c r="BN26" s="1">
        <f t="shared" si="11"/>
        <v>0.6130543354081375</v>
      </c>
      <c r="BO26" s="1">
        <f t="shared" si="12"/>
        <v>0.4781945819620258</v>
      </c>
      <c r="BP26" s="1">
        <f t="shared" si="13"/>
        <v>0.7496555777468068</v>
      </c>
      <c r="BQ26" s="1">
        <f t="shared" si="14"/>
        <v>0.8100463585087148</v>
      </c>
      <c r="BS26" s="1">
        <f t="shared" si="24"/>
        <v>0.27259403251016945</v>
      </c>
      <c r="BT26" s="1">
        <f t="shared" si="15"/>
        <v>0.3961518766984312</v>
      </c>
      <c r="BU26" s="1">
        <f t="shared" si="16"/>
        <v>0.5601121039869175</v>
      </c>
      <c r="BV26" s="1">
        <f t="shared" si="17"/>
        <v>0.43069185940939525</v>
      </c>
      <c r="BW26" s="1">
        <f t="shared" si="18"/>
        <v>0.6655946321647096</v>
      </c>
      <c r="BX26" s="1">
        <f>AC26/(AQ26/1.8)</f>
        <v>0.7089962373088563</v>
      </c>
      <c r="BZ26" s="1">
        <f t="shared" si="25"/>
        <v>0.7246364327764736</v>
      </c>
    </row>
    <row r="27" spans="1:78" ht="12.75">
      <c r="A27" s="26" t="s">
        <v>59</v>
      </c>
      <c r="B27" t="s">
        <v>59</v>
      </c>
      <c r="C27" s="20"/>
      <c r="D27" s="27">
        <v>6000</v>
      </c>
      <c r="E27" s="28">
        <v>167850</v>
      </c>
      <c r="F27" s="28">
        <v>515540</v>
      </c>
      <c r="G27" s="28">
        <v>131000</v>
      </c>
      <c r="H27" s="28">
        <v>115288</v>
      </c>
      <c r="I27" s="28">
        <v>3443681</v>
      </c>
      <c r="J27" s="28">
        <v>39599</v>
      </c>
      <c r="K27" s="29">
        <v>0</v>
      </c>
      <c r="L27" s="29">
        <v>0</v>
      </c>
      <c r="M27" s="29">
        <v>15488</v>
      </c>
      <c r="N27" s="23">
        <v>0</v>
      </c>
      <c r="O27" s="24">
        <f>SUM(K27:N27)</f>
        <v>15488</v>
      </c>
      <c r="Q27" s="1">
        <f>Q$2*F27+Q$3*E27+Q$4*D27</f>
        <v>611576.8</v>
      </c>
      <c r="R27" s="1">
        <f>R$2*G27+R$3*F27+R$4*E27</f>
        <v>616877</v>
      </c>
      <c r="S27" s="1">
        <f>S$2*H27+S$3*G27+S$4*F27</f>
        <v>468634.96</v>
      </c>
      <c r="T27" s="1">
        <f>T$2*I27+T$3*H27+T$4*G27</f>
        <v>3325916.92</v>
      </c>
      <c r="U27" s="1">
        <f>U$2*J27+U$3*I27+U$4*H27</f>
        <v>2849019.8800000004</v>
      </c>
      <c r="V27" s="1">
        <f>V$2*(O27+0.25*J27)+V$3*(0.75*J27+0.25*I27)+V$4*(0.75*I27+0.25*H27)</f>
        <v>2041643.705</v>
      </c>
      <c r="X27" s="1">
        <f t="shared" si="19"/>
        <v>689390</v>
      </c>
      <c r="Y27" s="1">
        <f t="shared" si="0"/>
        <v>814390</v>
      </c>
      <c r="Z27" s="1">
        <f t="shared" si="1"/>
        <v>761828</v>
      </c>
      <c r="AA27" s="1">
        <f t="shared" si="2"/>
        <v>3689969</v>
      </c>
      <c r="AB27" s="1">
        <f t="shared" si="3"/>
        <v>3598568</v>
      </c>
      <c r="AC27" s="25">
        <f>AC$2*(O27+0.25*J27)+AC$3*(0.75*J27+0.25*I27)+AC$4*(0.75*I27+0.25*H27)</f>
        <v>3527590</v>
      </c>
      <c r="AD27" s="25"/>
      <c r="AE27" s="1">
        <f>INDEX('Population at risk'!AD$5:AD$47,MATCH($B27,'Population at risk'!$A$5:$A$47,0))</f>
        <v>9683866.030744048</v>
      </c>
      <c r="AF27" s="1">
        <f>INDEX('Population at risk'!AE$5:AE$47,MATCH($B27,'Population at risk'!$A$5:$A$47,0))</f>
        <v>9941289.072093505</v>
      </c>
      <c r="AG27" s="1">
        <f>INDEX('Population at risk'!AF$5:AF$47,MATCH($B27,'Population at risk'!$A$5:$A$47,0))</f>
        <v>10204739.157615058</v>
      </c>
      <c r="AH27" s="1">
        <f>INDEX('Population at risk'!AG$5:AG$47,MATCH($B27,'Population at risk'!$A$5:$A$47,0))</f>
        <v>10468938.903499704</v>
      </c>
      <c r="AI27" s="1">
        <f>INDEX('Population at risk'!AH$5:AH$47,MATCH($B27,'Population at risk'!$A$5:$A$47,0))</f>
        <v>10739978.756186435</v>
      </c>
      <c r="AJ27" s="1">
        <f>INDEX('Population at risk'!AI$5:AI$47,MATCH($B27,'Population at risk'!$A$5:$A$47,0))</f>
        <v>11018035.805402977</v>
      </c>
      <c r="AL27" s="1">
        <f>INDEX('Population at risk'!AM$5:AM$47,MATCH($B27,'Population at risk'!$A$5:$A$47,0))</f>
        <v>8829104.952348558</v>
      </c>
      <c r="AM27" s="1">
        <f>INDEX('Population at risk'!AN$5:AN$47,MATCH($B27,'Population at risk'!$A$5:$A$47,0))</f>
        <v>9076363.756675074</v>
      </c>
      <c r="AN27" s="1">
        <f>INDEX('Population at risk'!AO$5:AO$47,MATCH($B27,'Population at risk'!$A$5:$A$47,0))</f>
        <v>9330547.035979176</v>
      </c>
      <c r="AO27" s="1">
        <f>INDEX('Population at risk'!AP$5:AP$47,MATCH($B27,'Population at risk'!$A$5:$A$47,0))</f>
        <v>9591848.70996311</v>
      </c>
      <c r="AP27" s="1">
        <f>INDEX('Population at risk'!AQ$5:AQ$47,MATCH($B27,'Population at risk'!$A$5:$A$47,0))</f>
        <v>9860468.129044253</v>
      </c>
      <c r="AQ27" s="1">
        <f>INDEX('Population at risk'!AR$5:AR$47,MATCH($B27,'Population at risk'!$A$5:$A$47,0))</f>
        <v>10136610.226442095</v>
      </c>
      <c r="AS27" t="s">
        <v>59</v>
      </c>
      <c r="AT27">
        <v>10027660</v>
      </c>
      <c r="AV27" s="1">
        <f t="shared" si="20"/>
        <v>0.11367755775483591</v>
      </c>
      <c r="AW27" s="1">
        <f t="shared" si="4"/>
        <v>0.1116936236284465</v>
      </c>
      <c r="AX27" s="1">
        <f t="shared" si="5"/>
        <v>0.08266188042352117</v>
      </c>
      <c r="AY27" s="1">
        <f t="shared" si="6"/>
        <v>0.5718488293019552</v>
      </c>
      <c r="AZ27" s="1">
        <f>U27/(AI27/1.8)</f>
        <v>0.47749030984312124</v>
      </c>
      <c r="BA27" s="1">
        <f>V27/(AJ27/1.8)</f>
        <v>0.33354027286768206</v>
      </c>
      <c r="BC27" s="1">
        <f t="shared" si="21"/>
        <v>0.12468288076099662</v>
      </c>
      <c r="BD27" s="1">
        <f t="shared" si="7"/>
        <v>0.12233738419566856</v>
      </c>
      <c r="BE27" s="1">
        <f t="shared" si="8"/>
        <v>0.09040658867558841</v>
      </c>
      <c r="BF27" s="1">
        <f t="shared" si="9"/>
        <v>0.6241393746944353</v>
      </c>
      <c r="BG27" s="1">
        <f>U27/(AP27/1.8)</f>
        <v>0.5200803569249066</v>
      </c>
      <c r="BH27" s="1">
        <f>V27/(AQ27/1.8)</f>
        <v>0.3625431566278044</v>
      </c>
      <c r="BJ27" s="1">
        <f t="shared" si="22"/>
        <v>0.511409021047782</v>
      </c>
      <c r="BL27" s="1">
        <f t="shared" si="23"/>
        <v>0.1281411779201015</v>
      </c>
      <c r="BM27" s="1">
        <f t="shared" si="10"/>
        <v>0.14745592743248742</v>
      </c>
      <c r="BN27" s="1">
        <f t="shared" si="11"/>
        <v>0.13437780023771653</v>
      </c>
      <c r="BO27" s="1">
        <f t="shared" si="12"/>
        <v>0.6344429231294528</v>
      </c>
      <c r="BP27" s="1">
        <f t="shared" si="13"/>
        <v>0.6031131482703241</v>
      </c>
      <c r="BQ27" s="1">
        <f t="shared" si="14"/>
        <v>0.5762970925259001</v>
      </c>
      <c r="BS27" s="1">
        <f t="shared" si="24"/>
        <v>0.14054674926815972</v>
      </c>
      <c r="BT27" s="1">
        <f t="shared" si="15"/>
        <v>0.16150763007067942</v>
      </c>
      <c r="BU27" s="1">
        <f t="shared" si="16"/>
        <v>0.14696784601290985</v>
      </c>
      <c r="BV27" s="1">
        <f t="shared" si="17"/>
        <v>0.6924571478177063</v>
      </c>
      <c r="BW27" s="1">
        <f t="shared" si="18"/>
        <v>0.6569082030619411</v>
      </c>
      <c r="BX27" s="1">
        <f>AC27/(AQ27/1.8)</f>
        <v>0.6264088149938368</v>
      </c>
      <c r="BZ27" s="1">
        <f t="shared" si="25"/>
        <v>0.6459555270122841</v>
      </c>
    </row>
    <row r="28" spans="1:78" ht="12.75">
      <c r="A28" s="26" t="s">
        <v>60</v>
      </c>
      <c r="B28" t="s">
        <v>60</v>
      </c>
      <c r="C28" s="20"/>
      <c r="D28" s="27">
        <v>26000</v>
      </c>
      <c r="E28" s="28">
        <v>0</v>
      </c>
      <c r="F28" s="28">
        <v>147083</v>
      </c>
      <c r="G28" s="28">
        <v>12000</v>
      </c>
      <c r="H28" s="28">
        <v>129773</v>
      </c>
      <c r="I28" s="28">
        <v>80108</v>
      </c>
      <c r="J28" s="28">
        <v>12500</v>
      </c>
      <c r="K28" s="29">
        <v>585200</v>
      </c>
      <c r="L28" s="29">
        <v>305739</v>
      </c>
      <c r="M28" s="29">
        <v>0</v>
      </c>
      <c r="N28" s="23">
        <v>0</v>
      </c>
      <c r="O28" s="24">
        <f>SUM(K28:N28)</f>
        <v>890939</v>
      </c>
      <c r="Q28" s="1">
        <f>Q$2*F28+Q$3*E28+Q$4*D28</f>
        <v>148316.36000000002</v>
      </c>
      <c r="R28" s="1">
        <f>R$2*G28+R$3*F28+R$4*E28</f>
        <v>128706.40000000001</v>
      </c>
      <c r="S28" s="1">
        <f>S$2*H28+S$3*G28+S$4*F28</f>
        <v>202532.66</v>
      </c>
      <c r="T28" s="1">
        <f>T$2*I28+T$3*H28+T$4*G28</f>
        <v>183517.76</v>
      </c>
      <c r="U28" s="1">
        <f>U$2*J28+U$3*I28+U$4*H28</f>
        <v>140472.9</v>
      </c>
      <c r="V28" s="1">
        <f>V$2*(O28+0.25*J28)+V$3*(0.75*J28+0.25*I28)+V$4*(0.75*I28+0.25*H28)</f>
        <v>892322.605</v>
      </c>
      <c r="X28" s="1">
        <f t="shared" si="19"/>
        <v>173083</v>
      </c>
      <c r="Y28" s="1">
        <f t="shared" si="0"/>
        <v>159083</v>
      </c>
      <c r="Z28" s="1">
        <f t="shared" si="1"/>
        <v>288856</v>
      </c>
      <c r="AA28" s="1">
        <f t="shared" si="2"/>
        <v>221881</v>
      </c>
      <c r="AB28" s="1">
        <f t="shared" si="3"/>
        <v>222381</v>
      </c>
      <c r="AC28" s="25">
        <f>AC$2*(O28+0.25*J28)+AC$3*(0.75*J28+0.25*I28)+AC$4*(0.75*I28+0.25*H28)</f>
        <v>1015990.25</v>
      </c>
      <c r="AD28" s="25"/>
      <c r="AE28" s="1">
        <f>INDEX('Population at risk'!AD$5:AD$47,MATCH($B28,'Population at risk'!$A$5:$A$47,0))</f>
        <v>1435130.5714715715</v>
      </c>
      <c r="AF28" s="1">
        <f>INDEX('Population at risk'!AE$5:AE$47,MATCH($B28,'Population at risk'!$A$5:$A$47,0))</f>
        <v>1464998.9990212289</v>
      </c>
      <c r="AG28" s="1">
        <f>INDEX('Population at risk'!AF$5:AF$47,MATCH($B28,'Population at risk'!$A$5:$A$47,0))</f>
        <v>1495254.565659145</v>
      </c>
      <c r="AH28" s="1">
        <f>INDEX('Population at risk'!AG$5:AG$47,MATCH($B28,'Population at risk'!$A$5:$A$47,0))</f>
        <v>1522340.4393897972</v>
      </c>
      <c r="AI28" s="1">
        <f>INDEX('Population at risk'!AH$5:AH$47,MATCH($B28,'Population at risk'!$A$5:$A$47,0))</f>
        <v>1549916.9617180878</v>
      </c>
      <c r="AJ28" s="1">
        <f>INDEX('Population at risk'!AI$5:AI$47,MATCH($B28,'Population at risk'!$A$5:$A$47,0))</f>
        <v>1577993.0205258979</v>
      </c>
      <c r="AL28" s="1">
        <f>INDEX('Population at risk'!AM$5:AM$47,MATCH($B28,'Population at risk'!$A$5:$A$47,0))</f>
        <v>1358163.0839795994</v>
      </c>
      <c r="AM28" s="1">
        <f>INDEX('Population at risk'!AN$5:AN$47,MATCH($B28,'Population at risk'!$A$5:$A$47,0))</f>
        <v>1388040.6011722987</v>
      </c>
      <c r="AN28" s="1">
        <f>INDEX('Population at risk'!AO$5:AO$47,MATCH($B28,'Population at risk'!$A$5:$A$47,0))</f>
        <v>1418575.378191987</v>
      </c>
      <c r="AO28" s="1">
        <f>INDEX('Population at risk'!AP$5:AP$47,MATCH($B28,'Population at risk'!$A$5:$A$47,0))</f>
        <v>1449781.8737528012</v>
      </c>
      <c r="AP28" s="1">
        <f>INDEX('Population at risk'!AQ$5:AQ$47,MATCH($B28,'Population at risk'!$A$5:$A$47,0))</f>
        <v>1481674.864638543</v>
      </c>
      <c r="AQ28" s="1">
        <f>INDEX('Population at risk'!AR$5:AR$47,MATCH($B28,'Population at risk'!$A$5:$A$47,0))</f>
        <v>1514269.4526997313</v>
      </c>
      <c r="AS28" t="s">
        <v>60</v>
      </c>
      <c r="AT28">
        <v>1798446</v>
      </c>
      <c r="AV28" s="1">
        <f t="shared" si="20"/>
        <v>0.1860245007018781</v>
      </c>
      <c r="AW28" s="1">
        <f t="shared" si="4"/>
        <v>0.15813766436344365</v>
      </c>
      <c r="AX28" s="1">
        <f t="shared" si="5"/>
        <v>0.24381051653187466</v>
      </c>
      <c r="AY28" s="1">
        <f t="shared" si="6"/>
        <v>0.2169895507291442</v>
      </c>
      <c r="AZ28" s="1">
        <f>U28/(AI28/1.8)</f>
        <v>0.16313855919075407</v>
      </c>
      <c r="BA28" s="1">
        <f>V28/(AJ28/1.8)</f>
        <v>1.0178629867860303</v>
      </c>
      <c r="BC28" s="1">
        <f t="shared" si="21"/>
        <v>0.19656656196083894</v>
      </c>
      <c r="BD28" s="1">
        <f t="shared" si="7"/>
        <v>0.16690543475769873</v>
      </c>
      <c r="BE28" s="1">
        <f t="shared" si="8"/>
        <v>0.2569893666592748</v>
      </c>
      <c r="BF28" s="1">
        <f t="shared" si="9"/>
        <v>0.22784942616569376</v>
      </c>
      <c r="BG28" s="1">
        <f>U28/(AP28/1.8)</f>
        <v>0.17065229763594825</v>
      </c>
      <c r="BH28" s="1">
        <f>V28/(AQ28/1.8)</f>
        <v>1.060696751252826</v>
      </c>
      <c r="BJ28" s="1">
        <f t="shared" si="22"/>
        <v>0.14059427972816532</v>
      </c>
      <c r="BL28" s="1">
        <f t="shared" si="23"/>
        <v>0.21708784287170452</v>
      </c>
      <c r="BM28" s="1">
        <f t="shared" si="10"/>
        <v>0.19546047484763543</v>
      </c>
      <c r="BN28" s="1">
        <f t="shared" si="11"/>
        <v>0.3477272779774442</v>
      </c>
      <c r="BO28" s="1">
        <f t="shared" si="12"/>
        <v>0.2623498592470464</v>
      </c>
      <c r="BP28" s="1">
        <f t="shared" si="13"/>
        <v>0.2582627391575107</v>
      </c>
      <c r="BQ28" s="1">
        <f t="shared" si="14"/>
        <v>1.1589293654736963</v>
      </c>
      <c r="BS28" s="1">
        <f t="shared" si="24"/>
        <v>0.22939027254894795</v>
      </c>
      <c r="BT28" s="1">
        <f t="shared" si="15"/>
        <v>0.2062975677787506</v>
      </c>
      <c r="BU28" s="1">
        <f t="shared" si="16"/>
        <v>0.3665232091245505</v>
      </c>
      <c r="BV28" s="1">
        <f t="shared" si="17"/>
        <v>0.27547992372547647</v>
      </c>
      <c r="BW28" s="1">
        <f t="shared" si="18"/>
        <v>0.27015765034095407</v>
      </c>
      <c r="BX28" s="1">
        <f>AC28/(AQ28/1.8)</f>
        <v>1.2076994928079252</v>
      </c>
      <c r="BZ28" s="1">
        <f t="shared" si="25"/>
        <v>0.22257315482366444</v>
      </c>
    </row>
    <row r="29" spans="1:78" ht="12.75">
      <c r="A29" s="26" t="s">
        <v>61</v>
      </c>
      <c r="B29" t="s">
        <v>61</v>
      </c>
      <c r="C29" s="20"/>
      <c r="D29" s="27">
        <v>391883</v>
      </c>
      <c r="E29" s="28">
        <v>2814594</v>
      </c>
      <c r="F29" s="28">
        <v>8700429</v>
      </c>
      <c r="G29" s="28">
        <v>1555150</v>
      </c>
      <c r="H29" s="28">
        <v>3235173</v>
      </c>
      <c r="I29" s="28">
        <v>4293195</v>
      </c>
      <c r="J29" s="28">
        <v>7305749</v>
      </c>
      <c r="K29" s="29">
        <v>2560711</v>
      </c>
      <c r="L29" s="29">
        <v>3963423</v>
      </c>
      <c r="M29" s="29">
        <v>2371663</v>
      </c>
      <c r="N29" s="23">
        <v>0</v>
      </c>
      <c r="O29" s="24">
        <f>SUM(K29:N29)</f>
        <v>8895797</v>
      </c>
      <c r="Q29" s="1">
        <f>Q$2*F29+Q$3*E29+Q$4*D29</f>
        <v>10452011.38</v>
      </c>
      <c r="R29" s="1">
        <f>R$2*G29+R$3*F29+R$4*E29</f>
        <v>9798378.2</v>
      </c>
      <c r="S29" s="1">
        <f>S$2*H29+S$3*G29+S$4*F29</f>
        <v>8570693.66</v>
      </c>
      <c r="T29" s="1">
        <f>T$2*I29+T$3*H29+T$4*G29</f>
        <v>7315452.800000001</v>
      </c>
      <c r="U29" s="1">
        <f>U$2*J29+U$3*I29+U$4*H29</f>
        <v>11773431.58</v>
      </c>
      <c r="V29" s="1">
        <f>V$2*(O29+0.25*J29)+V$3*(0.75*J29+0.25*I29)+V$4*(0.75*I29+0.25*H29)</f>
        <v>17120888.66</v>
      </c>
      <c r="X29" s="1">
        <f t="shared" si="19"/>
        <v>11906906</v>
      </c>
      <c r="Y29" s="1">
        <f t="shared" si="0"/>
        <v>13070173</v>
      </c>
      <c r="Z29" s="1">
        <f t="shared" si="1"/>
        <v>13490752</v>
      </c>
      <c r="AA29" s="1">
        <f t="shared" si="2"/>
        <v>9083518</v>
      </c>
      <c r="AB29" s="1">
        <f t="shared" si="3"/>
        <v>14834117</v>
      </c>
      <c r="AC29" s="25">
        <f>AC$2*(O29+0.25*J29)+AC$3*(0.75*J29+0.25*I29)+AC$4*(0.75*I29+0.25*H29)</f>
        <v>21303534.25</v>
      </c>
      <c r="AD29" s="25"/>
      <c r="AE29" s="1">
        <f>INDEX('Population at risk'!AD$5:AD$47,MATCH($B29,'Population at risk'!$A$5:$A$47,0))</f>
        <v>16404846.969589949</v>
      </c>
      <c r="AF29" s="1">
        <f>INDEX('Population at risk'!AE$5:AE$47,MATCH($B29,'Population at risk'!$A$5:$A$47,0))</f>
        <v>16831352.55222222</v>
      </c>
      <c r="AG29" s="1">
        <f>INDEX('Population at risk'!AF$5:AF$47,MATCH($B29,'Population at risk'!$A$5:$A$47,0))</f>
        <v>17265712.727004163</v>
      </c>
      <c r="AH29" s="1">
        <f>INDEX('Population at risk'!AG$5:AG$47,MATCH($B29,'Population at risk'!$A$5:$A$47,0))</f>
        <v>17552309.798895523</v>
      </c>
      <c r="AI29" s="1">
        <f>INDEX('Population at risk'!AH$5:AH$47,MATCH($B29,'Population at risk'!$A$5:$A$47,0))</f>
        <v>17843664.153785586</v>
      </c>
      <c r="AJ29" s="1">
        <f>INDEX('Population at risk'!AI$5:AI$47,MATCH($B29,'Population at risk'!$A$5:$A$47,0))</f>
        <v>18139854.75878096</v>
      </c>
      <c r="AL29" s="1">
        <f>INDEX('Population at risk'!AM$5:AM$47,MATCH($B29,'Population at risk'!$A$5:$A$47,0))</f>
        <v>16726273.22280325</v>
      </c>
      <c r="AM29" s="1">
        <f>INDEX('Population at risk'!AN$5:AN$47,MATCH($B29,'Population at risk'!$A$5:$A$47,0))</f>
        <v>17161194.995039597</v>
      </c>
      <c r="AN29" s="1">
        <f>INDEX('Population at risk'!AO$5:AO$47,MATCH($B29,'Population at risk'!$A$5:$A$47,0))</f>
        <v>17607425.73882302</v>
      </c>
      <c r="AO29" s="1">
        <f>INDEX('Population at risk'!AP$5:AP$47,MATCH($B29,'Population at risk'!$A$5:$A$47,0))</f>
        <v>18065259.513558246</v>
      </c>
      <c r="AP29" s="1">
        <f>INDEX('Population at risk'!AQ$5:AQ$47,MATCH($B29,'Population at risk'!$A$5:$A$47,0))</f>
        <v>18534998.024874367</v>
      </c>
      <c r="AQ29" s="1">
        <f>INDEX('Population at risk'!AR$5:AR$47,MATCH($B29,'Population at risk'!$A$5:$A$47,0))</f>
        <v>19016950.823444314</v>
      </c>
      <c r="AS29" t="s">
        <v>61</v>
      </c>
      <c r="AT29">
        <v>30890254.72</v>
      </c>
      <c r="AV29" s="1">
        <f t="shared" si="20"/>
        <v>1.1468330377525164</v>
      </c>
      <c r="AW29" s="1">
        <f t="shared" si="4"/>
        <v>1.047870674996431</v>
      </c>
      <c r="AX29" s="1">
        <f t="shared" si="5"/>
        <v>0.8935193601287746</v>
      </c>
      <c r="AY29" s="1">
        <f t="shared" si="6"/>
        <v>0.7502041150634536</v>
      </c>
      <c r="AZ29" s="1">
        <f>U29/(AI29/1.8)</f>
        <v>1.1876583565659644</v>
      </c>
      <c r="BA29" s="1">
        <f>V29/(AJ29/1.8)</f>
        <v>1.6988889932033289</v>
      </c>
      <c r="BC29" s="1">
        <f t="shared" si="21"/>
        <v>1.1247945213731791</v>
      </c>
      <c r="BD29" s="1">
        <f t="shared" si="7"/>
        <v>1.0277303395887032</v>
      </c>
      <c r="BE29" s="1">
        <f t="shared" si="8"/>
        <v>0.8761785406247151</v>
      </c>
      <c r="BF29" s="1">
        <f t="shared" si="9"/>
        <v>0.7289026227449078</v>
      </c>
      <c r="BG29" s="1">
        <f>U29/(AP29/1.8)</f>
        <v>1.143360081050974</v>
      </c>
      <c r="BH29" s="1">
        <f>V29/(AQ29/1.8)</f>
        <v>1.6205331692822023</v>
      </c>
      <c r="BJ29" s="1">
        <f t="shared" si="22"/>
        <v>0.6860473322765789</v>
      </c>
      <c r="BL29" s="1">
        <f t="shared" si="23"/>
        <v>1.306469413565991</v>
      </c>
      <c r="BM29" s="1">
        <f t="shared" si="10"/>
        <v>1.3977671329149275</v>
      </c>
      <c r="BN29" s="1">
        <f t="shared" si="11"/>
        <v>1.4064495328953324</v>
      </c>
      <c r="BO29" s="1">
        <f t="shared" si="12"/>
        <v>0.9315202721085086</v>
      </c>
      <c r="BP29" s="1">
        <f t="shared" si="13"/>
        <v>1.496408493786587</v>
      </c>
      <c r="BQ29" s="1">
        <f t="shared" si="14"/>
        <v>2.1139288136492755</v>
      </c>
      <c r="BS29" s="1">
        <f t="shared" si="24"/>
        <v>1.2813631891879391</v>
      </c>
      <c r="BT29" s="1">
        <f t="shared" si="15"/>
        <v>1.370901700423556</v>
      </c>
      <c r="BU29" s="1">
        <f t="shared" si="16"/>
        <v>1.3791541114642938</v>
      </c>
      <c r="BV29" s="1">
        <f t="shared" si="17"/>
        <v>0.9050704412925169</v>
      </c>
      <c r="BW29" s="1">
        <f t="shared" si="18"/>
        <v>1.4405941972136245</v>
      </c>
      <c r="BX29" s="1">
        <f>AC29/(AQ29/1.8)</f>
        <v>2.016430604780561</v>
      </c>
      <c r="BZ29" s="1">
        <f t="shared" si="25"/>
        <v>0.8643959346412279</v>
      </c>
    </row>
    <row r="30" spans="1:78" ht="12.75">
      <c r="A30" s="26" t="s">
        <v>62</v>
      </c>
      <c r="B30" t="s">
        <v>62</v>
      </c>
      <c r="C30" s="20"/>
      <c r="D30" s="27">
        <v>38100</v>
      </c>
      <c r="E30" s="28">
        <v>164152</v>
      </c>
      <c r="F30" s="28">
        <v>470083</v>
      </c>
      <c r="G30" s="28">
        <v>771086</v>
      </c>
      <c r="H30" s="28">
        <v>632022</v>
      </c>
      <c r="I30" s="28">
        <v>795880</v>
      </c>
      <c r="J30" s="28">
        <v>1040621</v>
      </c>
      <c r="K30" s="29">
        <v>400000</v>
      </c>
      <c r="L30" s="29">
        <v>340000</v>
      </c>
      <c r="M30" s="29">
        <v>0</v>
      </c>
      <c r="N30" s="23">
        <v>0</v>
      </c>
      <c r="O30" s="24">
        <f>SUM(K30:N30)</f>
        <v>740000</v>
      </c>
      <c r="Q30" s="1">
        <f>Q$2*F30+Q$3*E30+Q$4*D30</f>
        <v>582847.9600000001</v>
      </c>
      <c r="R30" s="1">
        <f>R$2*G30+R$3*F30+R$4*E30</f>
        <v>1167541.52</v>
      </c>
      <c r="S30" s="1">
        <f>S$2*H30+S$3*G30+S$4*F30</f>
        <v>1433370.54</v>
      </c>
      <c r="T30" s="1">
        <f>T$2*I30+T$3*H30+T$4*G30</f>
        <v>1623370.2</v>
      </c>
      <c r="U30" s="1">
        <f>U$2*J30+U$3*I30+U$4*H30</f>
        <v>1910086.32</v>
      </c>
      <c r="V30" s="1">
        <f>V$2*(O30+0.25*J30)+V$3*(0.75*J30+0.25*I30)+V$4*(0.75*I30+0.25*H30)</f>
        <v>2081149.1800000002</v>
      </c>
      <c r="X30" s="1">
        <f t="shared" si="19"/>
        <v>672335</v>
      </c>
      <c r="Y30" s="1">
        <f t="shared" si="0"/>
        <v>1405321</v>
      </c>
      <c r="Z30" s="1">
        <f t="shared" si="1"/>
        <v>1873191</v>
      </c>
      <c r="AA30" s="1">
        <f t="shared" si="2"/>
        <v>2198988</v>
      </c>
      <c r="AB30" s="1">
        <f t="shared" si="3"/>
        <v>2468523</v>
      </c>
      <c r="AC30" s="25">
        <f>AC$2*(O30+0.25*J30)+AC$3*(0.75*J30+0.25*I30)+AC$4*(0.75*I30+0.25*H30)</f>
        <v>2734506.5</v>
      </c>
      <c r="AD30" s="25"/>
      <c r="AE30" s="1">
        <f>INDEX('Population at risk'!AD$5:AD$47,MATCH($B30,'Population at risk'!$A$5:$A$47,0))</f>
        <v>3042004</v>
      </c>
      <c r="AF30" s="1">
        <f>INDEX('Population at risk'!AE$5:AE$47,MATCH($B30,'Population at risk'!$A$5:$A$47,0))</f>
        <v>3193942</v>
      </c>
      <c r="AG30" s="1">
        <f>INDEX('Population at risk'!AF$5:AF$47,MATCH($B30,'Population at risk'!$A$5:$A$47,0))</f>
        <v>3332483</v>
      </c>
      <c r="AH30" s="1">
        <f>INDEX('Population at risk'!AG$5:AG$47,MATCH($B30,'Population at risk'!$A$5:$A$47,0))</f>
        <v>3400447.012308963</v>
      </c>
      <c r="AI30" s="1">
        <f>INDEX('Population at risk'!AH$5:AH$47,MATCH($B30,'Population at risk'!$A$5:$A$47,0))</f>
        <v>3469797.1102991225</v>
      </c>
      <c r="AJ30" s="1">
        <f>INDEX('Population at risk'!AI$5:AI$47,MATCH($B30,'Population at risk'!$A$5:$A$47,0))</f>
        <v>3540561.5623650365</v>
      </c>
      <c r="AL30" s="1">
        <f>INDEX('Population at risk'!AM$5:AM$47,MATCH($B30,'Population at risk'!$A$5:$A$47,0))</f>
        <v>3216357.583759731</v>
      </c>
      <c r="AM30" s="1">
        <f>INDEX('Population at risk'!AN$5:AN$47,MATCH($B30,'Population at risk'!$A$5:$A$47,0))</f>
        <v>3261377.1150669404</v>
      </c>
      <c r="AN30" s="1">
        <f>INDEX('Population at risk'!AO$5:AO$47,MATCH($B30,'Population at risk'!$A$5:$A$47,0))</f>
        <v>3307026.7871922464</v>
      </c>
      <c r="AO30" s="1">
        <f>INDEX('Population at risk'!AP$5:AP$47,MATCH($B30,'Population at risk'!$A$5:$A$47,0))</f>
        <v>3353315.4202508098</v>
      </c>
      <c r="AP30" s="1">
        <f>INDEX('Population at risk'!AQ$5:AQ$47,MATCH($B30,'Population at risk'!$A$5:$A$47,0))</f>
        <v>3400251.9578134203</v>
      </c>
      <c r="AQ30" s="1">
        <f>INDEX('Population at risk'!AR$5:AR$47,MATCH($B30,'Population at risk'!$A$5:$A$47,0))</f>
        <v>3447845.468634516</v>
      </c>
      <c r="AS30" t="s">
        <v>62</v>
      </c>
      <c r="AT30">
        <v>4310822</v>
      </c>
      <c r="AV30" s="1">
        <f t="shared" si="20"/>
        <v>0.3448799962130228</v>
      </c>
      <c r="AW30" s="1">
        <f t="shared" si="4"/>
        <v>0.6579877580745048</v>
      </c>
      <c r="AX30" s="1">
        <f t="shared" si="5"/>
        <v>0.774217594508359</v>
      </c>
      <c r="AY30" s="1">
        <f t="shared" si="6"/>
        <v>0.8593183041590363</v>
      </c>
      <c r="AZ30" s="1">
        <f>U30/(AI30/1.8)</f>
        <v>0.9908808113865786</v>
      </c>
      <c r="BA30" s="1">
        <f>V30/(AJ30/1.8)</f>
        <v>1.0580436063644345</v>
      </c>
      <c r="BC30" s="1">
        <f t="shared" si="21"/>
        <v>0.3261846050008015</v>
      </c>
      <c r="BD30" s="1">
        <f t="shared" si="7"/>
        <v>0.6443826217738284</v>
      </c>
      <c r="BE30" s="1">
        <f t="shared" si="8"/>
        <v>0.7801772220268423</v>
      </c>
      <c r="BF30" s="1">
        <f t="shared" si="9"/>
        <v>0.8713962135364663</v>
      </c>
      <c r="BG30" s="1">
        <f>U30/(AP30/1.8)</f>
        <v>1.011147238103777</v>
      </c>
      <c r="BH30" s="1">
        <f>V30/(AQ30/1.8)</f>
        <v>1.0864954819113724</v>
      </c>
      <c r="BJ30" s="1">
        <f t="shared" si="22"/>
        <v>0.7975637537342066</v>
      </c>
      <c r="BL30" s="1">
        <f t="shared" si="23"/>
        <v>0.3978308378292731</v>
      </c>
      <c r="BM30" s="1">
        <f t="shared" si="10"/>
        <v>0.791992403118153</v>
      </c>
      <c r="BN30" s="1">
        <f t="shared" si="11"/>
        <v>1.0117812453957005</v>
      </c>
      <c r="BO30" s="1">
        <f t="shared" si="12"/>
        <v>1.1640170794228395</v>
      </c>
      <c r="BP30" s="1">
        <f t="shared" si="13"/>
        <v>1.2805767192586515</v>
      </c>
      <c r="BQ30" s="1">
        <f t="shared" si="14"/>
        <v>1.3902065006637283</v>
      </c>
      <c r="BS30" s="1">
        <f t="shared" si="24"/>
        <v>0.3762650664561198</v>
      </c>
      <c r="BT30" s="1">
        <f t="shared" si="15"/>
        <v>0.7756164683666397</v>
      </c>
      <c r="BU30" s="1">
        <f t="shared" si="16"/>
        <v>1.0195695459917034</v>
      </c>
      <c r="BV30" s="1">
        <f t="shared" si="17"/>
        <v>1.1803775976743487</v>
      </c>
      <c r="BW30" s="1">
        <f t="shared" si="18"/>
        <v>1.3067682792710906</v>
      </c>
      <c r="BX30" s="1">
        <f>AC30/(AQ30/1.8)</f>
        <v>1.4275905764272412</v>
      </c>
      <c r="BZ30" s="1">
        <f t="shared" si="25"/>
        <v>1.030741097637527</v>
      </c>
    </row>
    <row r="31" spans="1:78" ht="12.75">
      <c r="A31" s="26" t="s">
        <v>63</v>
      </c>
      <c r="B31" t="s">
        <v>63</v>
      </c>
      <c r="C31" s="20"/>
      <c r="D31" s="27">
        <v>479685</v>
      </c>
      <c r="E31" s="28">
        <v>1108334</v>
      </c>
      <c r="F31" s="28">
        <v>1328808</v>
      </c>
      <c r="G31" s="28">
        <v>2938410</v>
      </c>
      <c r="H31" s="28">
        <v>1243231</v>
      </c>
      <c r="I31" s="28">
        <v>4034838</v>
      </c>
      <c r="J31" s="28">
        <v>4092278</v>
      </c>
      <c r="K31" s="29">
        <v>0</v>
      </c>
      <c r="L31" s="29">
        <v>0</v>
      </c>
      <c r="M31" s="29">
        <v>0</v>
      </c>
      <c r="N31" s="23">
        <f>AVERAGE(K31:M31)</f>
        <v>0</v>
      </c>
      <c r="O31" s="24">
        <f>SUM(K31:N31)</f>
        <v>0</v>
      </c>
      <c r="Q31" s="1">
        <f>Q$2*F31+Q$3*E31+Q$4*D31</f>
        <v>2349013.06</v>
      </c>
      <c r="R31" s="1">
        <f>R$2*G31+R$3*F31+R$4*E31</f>
        <v>4320550.600000001</v>
      </c>
      <c r="S31" s="1">
        <f>S$2*H31+S$3*G31+S$4*F31</f>
        <v>4158904.52</v>
      </c>
      <c r="T31" s="1">
        <f>T$2*I31+T$3*H31+T$4*G31</f>
        <v>6175840.76</v>
      </c>
      <c r="U31" s="1">
        <f>U$2*J31+U$3*I31+U$4*H31</f>
        <v>7614381.66</v>
      </c>
      <c r="V31" s="1">
        <f>V$2*(O31+0.25*J31)+V$3*(0.75*J31+0.25*I31)+V$4*(0.75*I31+0.25*H31)</f>
        <v>5872026.465000001</v>
      </c>
      <c r="X31" s="1">
        <f t="shared" si="19"/>
        <v>2916827</v>
      </c>
      <c r="Y31" s="1">
        <f t="shared" si="0"/>
        <v>5375552</v>
      </c>
      <c r="Z31" s="1">
        <f t="shared" si="1"/>
        <v>5510449</v>
      </c>
      <c r="AA31" s="1">
        <f t="shared" si="2"/>
        <v>8216479</v>
      </c>
      <c r="AB31" s="1">
        <f t="shared" si="3"/>
        <v>9370347</v>
      </c>
      <c r="AC31" s="25">
        <f>AC$2*(O31+0.25*J31)+AC$3*(0.75*J31+0.25*I31)+AC$4*(0.75*I31+0.25*H31)</f>
        <v>8437923.75</v>
      </c>
      <c r="AD31" s="25"/>
      <c r="AE31" s="1">
        <f>INDEX('Population at risk'!AD$5:AD$47,MATCH($B31,'Population at risk'!$A$5:$A$47,0))</f>
        <v>16154667.336435849</v>
      </c>
      <c r="AF31" s="1">
        <f>INDEX('Population at risk'!AE$5:AE$47,MATCH($B31,'Population at risk'!$A$5:$A$47,0))</f>
        <v>16651748.551752254</v>
      </c>
      <c r="AG31" s="1">
        <f>INDEX('Population at risk'!AF$5:AF$47,MATCH($B31,'Population at risk'!$A$5:$A$47,0))</f>
        <v>17164194.340369403</v>
      </c>
      <c r="AH31" s="1">
        <f>INDEX('Population at risk'!AG$5:AG$47,MATCH($B31,'Population at risk'!$A$5:$A$47,0))</f>
        <v>17685088.36979878</v>
      </c>
      <c r="AI31" s="1">
        <f>INDEX('Population at risk'!AH$5:AH$47,MATCH($B31,'Population at risk'!$A$5:$A$47,0))</f>
        <v>18221790.34130307</v>
      </c>
      <c r="AJ31" s="1">
        <f>INDEX('Population at risk'!AI$5:AI$47,MATCH($B31,'Population at risk'!$A$5:$A$47,0))</f>
        <v>18774779.98975833</v>
      </c>
      <c r="AL31" s="1">
        <f>INDEX('Population at risk'!AM$5:AM$47,MATCH($B31,'Population at risk'!$A$5:$A$47,0))</f>
        <v>18179883.16632447</v>
      </c>
      <c r="AM31" s="1">
        <f>INDEX('Population at risk'!AN$5:AN$47,MATCH($B31,'Population at risk'!$A$5:$A$47,0))</f>
        <v>18761664.435814977</v>
      </c>
      <c r="AN31" s="1">
        <f>INDEX('Population at risk'!AO$5:AO$47,MATCH($B31,'Population at risk'!$A$5:$A$47,0))</f>
        <v>19362063.506224968</v>
      </c>
      <c r="AO31" s="1">
        <f>INDEX('Population at risk'!AP$5:AP$47,MATCH($B31,'Population at risk'!$A$5:$A$47,0))</f>
        <v>19981676.172794424</v>
      </c>
      <c r="AP31" s="1">
        <f>INDEX('Population at risk'!AQ$5:AQ$47,MATCH($B31,'Population at risk'!$A$5:$A$47,0))</f>
        <v>20621117.297030587</v>
      </c>
      <c r="AQ31" s="1">
        <f>INDEX('Population at risk'!AR$5:AR$47,MATCH($B31,'Population at risk'!$A$5:$A$47,0))</f>
        <v>21281021.41685473</v>
      </c>
      <c r="AS31" t="s">
        <v>63</v>
      </c>
      <c r="AT31">
        <v>14057524.8</v>
      </c>
      <c r="AV31" s="1">
        <f t="shared" si="20"/>
        <v>0.26173386427237066</v>
      </c>
      <c r="AW31" s="1">
        <f t="shared" si="4"/>
        <v>0.46703750394919535</v>
      </c>
      <c r="AX31" s="1">
        <f t="shared" si="5"/>
        <v>0.43614212164873967</v>
      </c>
      <c r="AY31" s="1">
        <f t="shared" si="6"/>
        <v>0.6285811603284899</v>
      </c>
      <c r="AZ31" s="1">
        <f>U31/(AI31/1.8)</f>
        <v>0.752170161728459</v>
      </c>
      <c r="BA31" s="1">
        <f>V31/(AJ31/1.8)</f>
        <v>0.5629705191094521</v>
      </c>
      <c r="BC31" s="1">
        <f t="shared" si="21"/>
        <v>0.23257704515022162</v>
      </c>
      <c r="BD31" s="1">
        <f t="shared" si="7"/>
        <v>0.41451498648244434</v>
      </c>
      <c r="BE31" s="1">
        <f t="shared" si="8"/>
        <v>0.3866337972496174</v>
      </c>
      <c r="BF31" s="1">
        <f t="shared" si="9"/>
        <v>0.5563353780668022</v>
      </c>
      <c r="BG31" s="1">
        <f>U31/(AP31/1.8)</f>
        <v>0.6646529763920033</v>
      </c>
      <c r="BH31" s="1">
        <f>V31/(AQ31/1.8)</f>
        <v>0.4966701282781831</v>
      </c>
      <c r="BJ31" s="1">
        <f t="shared" si="22"/>
        <v>0.9749857946542624</v>
      </c>
      <c r="BL31" s="1">
        <f t="shared" si="23"/>
        <v>0.3250013442343254</v>
      </c>
      <c r="BM31" s="1">
        <f t="shared" si="10"/>
        <v>0.5810797328537489</v>
      </c>
      <c r="BN31" s="1">
        <f t="shared" si="11"/>
        <v>0.5778778778256674</v>
      </c>
      <c r="BO31" s="1">
        <f t="shared" si="12"/>
        <v>0.8362786710897434</v>
      </c>
      <c r="BP31" s="1">
        <f t="shared" si="13"/>
        <v>0.9256293857013965</v>
      </c>
      <c r="BQ31" s="1">
        <f t="shared" si="14"/>
        <v>0.8089715436497907</v>
      </c>
      <c r="BS31" s="1">
        <f t="shared" si="24"/>
        <v>0.2887966084251509</v>
      </c>
      <c r="BT31" s="1">
        <f t="shared" si="15"/>
        <v>0.5157321533546387</v>
      </c>
      <c r="BU31" s="1">
        <f t="shared" si="16"/>
        <v>0.5122805323312296</v>
      </c>
      <c r="BV31" s="1">
        <f t="shared" si="17"/>
        <v>0.7401612393326898</v>
      </c>
      <c r="BW31" s="1">
        <f t="shared" si="18"/>
        <v>0.8179297153034851</v>
      </c>
      <c r="BX31" s="1">
        <f>AC31/(AQ31/1.8)</f>
        <v>0.7136998949670141</v>
      </c>
      <c r="BZ31" s="1">
        <f t="shared" si="25"/>
        <v>1.199828905868265</v>
      </c>
    </row>
    <row r="32" spans="1:78" ht="12.75">
      <c r="A32" s="26" t="s">
        <v>64</v>
      </c>
      <c r="B32" t="s">
        <v>64</v>
      </c>
      <c r="C32" s="20"/>
      <c r="D32" s="27">
        <v>0</v>
      </c>
      <c r="E32" s="28">
        <v>88000</v>
      </c>
      <c r="F32" s="28">
        <v>273466</v>
      </c>
      <c r="G32" s="28">
        <v>997465</v>
      </c>
      <c r="H32" s="28">
        <v>378494</v>
      </c>
      <c r="I32" s="28">
        <v>1830362</v>
      </c>
      <c r="J32" s="28">
        <v>910000</v>
      </c>
      <c r="K32" s="29">
        <v>31300</v>
      </c>
      <c r="L32" s="29">
        <v>740500</v>
      </c>
      <c r="M32" s="29">
        <v>412000</v>
      </c>
      <c r="N32" s="23">
        <v>0</v>
      </c>
      <c r="O32" s="24">
        <f>SUM(K32:N32)</f>
        <v>1183800</v>
      </c>
      <c r="Q32" s="1">
        <f>Q$2*F32+Q$3*E32+Q$4*D32</f>
        <v>321988.72</v>
      </c>
      <c r="R32" s="1">
        <f>R$2*G32+R$3*F32+R$4*E32</f>
        <v>1180440.6</v>
      </c>
      <c r="S32" s="1">
        <f>S$2*H32+S$3*G32+S$4*F32</f>
        <v>1282919.48</v>
      </c>
      <c r="T32" s="1">
        <f>T$2*I32+T$3*H32+T$4*G32</f>
        <v>2485460.74</v>
      </c>
      <c r="U32" s="1">
        <f>U$2*J32+U$3*I32+U$4*H32</f>
        <v>2490736.6</v>
      </c>
      <c r="V32" s="1">
        <f>V$2*(O32+0.25*J32)+V$3*(0.75*J32+0.25*I32)+V$4*(0.75*I32+0.25*H32)</f>
        <v>2944165.9</v>
      </c>
      <c r="X32" s="1">
        <f t="shared" si="19"/>
        <v>361466</v>
      </c>
      <c r="Y32" s="1">
        <f t="shared" si="0"/>
        <v>1358931</v>
      </c>
      <c r="Z32" s="1">
        <f t="shared" si="1"/>
        <v>1649425</v>
      </c>
      <c r="AA32" s="1">
        <f t="shared" si="2"/>
        <v>3206321</v>
      </c>
      <c r="AB32" s="1">
        <f t="shared" si="3"/>
        <v>3118856</v>
      </c>
      <c r="AC32" s="25">
        <f>AC$2*(O32+0.25*J32)+AC$3*(0.75*J32+0.25*I32)+AC$4*(0.75*I32+0.25*H32)</f>
        <v>4018785.5</v>
      </c>
      <c r="AD32" s="25"/>
      <c r="AE32" s="1">
        <f>INDEX('Population at risk'!AD$5:AD$47,MATCH($B32,'Population at risk'!$A$5:$A$47,0))</f>
        <v>12446370.276559578</v>
      </c>
      <c r="AF32" s="1">
        <f>INDEX('Population at risk'!AE$5:AE$47,MATCH($B32,'Population at risk'!$A$5:$A$47,0))</f>
        <v>12745866.23121734</v>
      </c>
      <c r="AG32" s="1">
        <f>INDEX('Population at risk'!AF$5:AF$47,MATCH($B32,'Population at risk'!$A$5:$A$47,0))</f>
        <v>13052096.117904318</v>
      </c>
      <c r="AH32" s="1">
        <f>INDEX('Population at risk'!AG$5:AG$47,MATCH($B32,'Population at risk'!$A$5:$A$47,0))</f>
        <v>13339317.480856605</v>
      </c>
      <c r="AI32" s="1">
        <f>INDEX('Population at risk'!AH$5:AH$47,MATCH($B32,'Population at risk'!$A$5:$A$47,0))</f>
        <v>13632859.369691554</v>
      </c>
      <c r="AJ32" s="1">
        <f>INDEX('Population at risk'!AI$5:AI$47,MATCH($B32,'Population at risk'!$A$5:$A$47,0))</f>
        <v>13932860.872417876</v>
      </c>
      <c r="AL32" s="1">
        <f>INDEX('Population at risk'!AM$5:AM$47,MATCH($B32,'Population at risk'!$A$5:$A$47,0))</f>
        <v>11117676.915532151</v>
      </c>
      <c r="AM32" s="1">
        <f>INDEX('Population at risk'!AN$5:AN$47,MATCH($B32,'Population at risk'!$A$5:$A$47,0))</f>
        <v>11284457.726509888</v>
      </c>
      <c r="AN32" s="1">
        <f>INDEX('Population at risk'!AO$5:AO$47,MATCH($B32,'Population at risk'!$A$5:$A$47,0))</f>
        <v>11453740.484533012</v>
      </c>
      <c r="AO32" s="1">
        <f>INDEX('Population at risk'!AP$5:AP$47,MATCH($B32,'Population at risk'!$A$5:$A$47,0))</f>
        <v>11625562.722330745</v>
      </c>
      <c r="AP32" s="1">
        <f>INDEX('Population at risk'!AQ$5:AQ$47,MATCH($B32,'Population at risk'!$A$5:$A$47,0))</f>
        <v>11799962.535676109</v>
      </c>
      <c r="AQ32" s="1">
        <f>INDEX('Population at risk'!AR$5:AR$47,MATCH($B32,'Population at risk'!$A$5:$A$47,0))</f>
        <v>11976978.591832366</v>
      </c>
      <c r="AS32" t="s">
        <v>64</v>
      </c>
      <c r="AT32">
        <v>15036660</v>
      </c>
      <c r="AV32" s="1">
        <f t="shared" si="20"/>
        <v>0.046566162111658406</v>
      </c>
      <c r="AW32" s="1">
        <f t="shared" si="4"/>
        <v>0.16670448610200614</v>
      </c>
      <c r="AX32" s="1">
        <f t="shared" si="5"/>
        <v>0.17692599281675997</v>
      </c>
      <c r="AY32" s="1">
        <f t="shared" si="6"/>
        <v>0.33538667464961686</v>
      </c>
      <c r="AZ32" s="1">
        <f>U32/(AI32/1.8)</f>
        <v>0.3288617419444147</v>
      </c>
      <c r="BA32" s="1">
        <f>V32/(AJ32/1.8)</f>
        <v>0.3803596884033435</v>
      </c>
      <c r="BC32" s="1">
        <f t="shared" si="21"/>
        <v>0.052131367047578765</v>
      </c>
      <c r="BD32" s="1">
        <f t="shared" si="7"/>
        <v>0.18829376931497147</v>
      </c>
      <c r="BE32" s="1">
        <f t="shared" si="8"/>
        <v>0.20161580115407618</v>
      </c>
      <c r="BF32" s="1">
        <f t="shared" si="9"/>
        <v>0.38482690591884455</v>
      </c>
      <c r="BG32" s="1">
        <f>U32/(AP32/1.8)</f>
        <v>0.37994407748711695</v>
      </c>
      <c r="BH32" s="1">
        <f>V32/(AQ32/1.8)</f>
        <v>0.44247374906505754</v>
      </c>
      <c r="BJ32" s="1">
        <f t="shared" si="22"/>
        <v>0.2981596897183284</v>
      </c>
      <c r="BL32" s="1">
        <f t="shared" si="23"/>
        <v>0.05227538515589217</v>
      </c>
      <c r="BM32" s="1">
        <f t="shared" si="10"/>
        <v>0.19191130329055547</v>
      </c>
      <c r="BN32" s="1">
        <f t="shared" si="11"/>
        <v>0.22747035979357355</v>
      </c>
      <c r="BO32" s="1">
        <f t="shared" si="12"/>
        <v>0.432659152785183</v>
      </c>
      <c r="BP32" s="1">
        <f t="shared" si="13"/>
        <v>0.4117948148486634</v>
      </c>
      <c r="BQ32" s="1">
        <f t="shared" si="14"/>
        <v>0.5191908514869611</v>
      </c>
      <c r="BS32" s="1">
        <f t="shared" si="24"/>
        <v>0.058522909501985375</v>
      </c>
      <c r="BT32" s="1">
        <f t="shared" si="15"/>
        <v>0.21676502843850293</v>
      </c>
      <c r="BU32" s="1">
        <f t="shared" si="16"/>
        <v>0.2592135734181557</v>
      </c>
      <c r="BV32" s="1">
        <f t="shared" si="17"/>
        <v>0.49643857573570666</v>
      </c>
      <c r="BW32" s="1">
        <f t="shared" si="18"/>
        <v>0.4757592054234717</v>
      </c>
      <c r="BX32" s="1">
        <f>AC32/(AQ32/1.8)</f>
        <v>0.6039765241738897</v>
      </c>
      <c r="BZ32" s="1">
        <f t="shared" si="25"/>
        <v>0.3733502519841507</v>
      </c>
    </row>
    <row r="33" spans="1:78" ht="12.75">
      <c r="A33" s="26" t="s">
        <v>65</v>
      </c>
      <c r="B33" t="s">
        <v>65</v>
      </c>
      <c r="C33" s="20"/>
      <c r="D33" s="27">
        <v>88800</v>
      </c>
      <c r="E33" s="28">
        <v>193122</v>
      </c>
      <c r="F33" s="28">
        <v>1206778</v>
      </c>
      <c r="G33" s="28">
        <v>3428525</v>
      </c>
      <c r="H33" s="28">
        <v>1210722</v>
      </c>
      <c r="I33" s="28">
        <v>952989</v>
      </c>
      <c r="J33" s="28">
        <v>2412000</v>
      </c>
      <c r="K33" s="29">
        <v>758300</v>
      </c>
      <c r="L33" s="29">
        <v>551750</v>
      </c>
      <c r="M33" s="29">
        <v>965050</v>
      </c>
      <c r="N33" s="23">
        <v>0</v>
      </c>
      <c r="O33" s="24">
        <f>SUM(K33:N33)</f>
        <v>2275100</v>
      </c>
      <c r="Q33" s="1">
        <f>Q$2*F33+Q$3*E33+Q$4*D33</f>
        <v>1309133.36</v>
      </c>
      <c r="R33" s="1">
        <f>R$2*G33+R$3*F33+R$4*E33</f>
        <v>4216226.4</v>
      </c>
      <c r="S33" s="1">
        <f>S$2*H33+S$3*G33+S$4*F33</f>
        <v>4460073.24</v>
      </c>
      <c r="T33" s="1">
        <f>T$2*I33+T$3*H33+T$4*G33</f>
        <v>3559589.98</v>
      </c>
      <c r="U33" s="1">
        <f>U$2*J33+U$3*I33+U$4*H33</f>
        <v>3586792.2</v>
      </c>
      <c r="V33" s="1">
        <f>V$2*(O33+0.25*J33)+V$3*(0.75*J33+0.25*I33)+V$4*(0.75*I33+0.25*H33)</f>
        <v>4794360.925</v>
      </c>
      <c r="X33" s="1">
        <f t="shared" si="19"/>
        <v>1488700</v>
      </c>
      <c r="Y33" s="1">
        <f t="shared" si="0"/>
        <v>4828425</v>
      </c>
      <c r="Z33" s="1">
        <f t="shared" si="1"/>
        <v>5846025</v>
      </c>
      <c r="AA33" s="1">
        <f t="shared" si="2"/>
        <v>5592236</v>
      </c>
      <c r="AB33" s="1">
        <f t="shared" si="3"/>
        <v>4575711</v>
      </c>
      <c r="AC33" s="25">
        <f>AC$2*(O33+0.25*J33)+AC$3*(0.75*J33+0.25*I33)+AC$4*(0.75*I33+0.25*H33)</f>
        <v>5942769.5</v>
      </c>
      <c r="AD33" s="25"/>
      <c r="AE33" s="1">
        <f>INDEX('Population at risk'!AD$5:AD$47,MATCH($B33,'Population at risk'!$A$5:$A$47,0))</f>
        <v>11538922.390856767</v>
      </c>
      <c r="AF33" s="1">
        <f>INDEX('Population at risk'!AE$5:AE$47,MATCH($B33,'Population at risk'!$A$5:$A$47,0))</f>
        <v>11849105.993413277</v>
      </c>
      <c r="AG33" s="1">
        <f>INDEX('Population at risk'!AF$5:AF$47,MATCH($B33,'Population at risk'!$A$5:$A$47,0))</f>
        <v>12172628.930680923</v>
      </c>
      <c r="AH33" s="1">
        <f>INDEX('Population at risk'!AG$5:AG$47,MATCH($B33,'Population at risk'!$A$5:$A$47,0))</f>
        <v>12539609.050889483</v>
      </c>
      <c r="AI33" s="1">
        <f>INDEX('Population at risk'!AH$5:AH$47,MATCH($B33,'Population at risk'!$A$5:$A$47,0))</f>
        <v>12917652.87881437</v>
      </c>
      <c r="AJ33" s="1">
        <f>INDEX('Population at risk'!AI$5:AI$47,MATCH($B33,'Population at risk'!$A$5:$A$47,0))</f>
        <v>13307093.96284605</v>
      </c>
      <c r="AL33" s="1">
        <f>INDEX('Population at risk'!AM$5:AM$47,MATCH($B33,'Population at risk'!$A$5:$A$47,0))</f>
        <v>13256189.694325771</v>
      </c>
      <c r="AM33" s="1">
        <f>INDEX('Population at risk'!AN$5:AN$47,MATCH($B33,'Population at risk'!$A$5:$A$47,0))</f>
        <v>13574385.395942887</v>
      </c>
      <c r="AN33" s="1">
        <f>INDEX('Population at risk'!AO$5:AO$47,MATCH($B33,'Population at risk'!$A$5:$A$47,0))</f>
        <v>13900218.926141389</v>
      </c>
      <c r="AO33" s="1">
        <f>INDEX('Population at risk'!AP$5:AP$47,MATCH($B33,'Population at risk'!$A$5:$A$47,0))</f>
        <v>14233873.619973078</v>
      </c>
      <c r="AP33" s="1">
        <f>INDEX('Population at risk'!AQ$5:AQ$47,MATCH($B33,'Population at risk'!$A$5:$A$47,0))</f>
        <v>14575537.213183077</v>
      </c>
      <c r="AQ33" s="1">
        <f>INDEX('Population at risk'!AR$5:AR$47,MATCH($B33,'Population at risk'!$A$5:$A$47,0))</f>
        <v>14925401.947842114</v>
      </c>
      <c r="AS33" t="s">
        <v>65</v>
      </c>
      <c r="AT33">
        <v>13506230</v>
      </c>
      <c r="AV33" s="1">
        <f t="shared" si="20"/>
        <v>0.20421664763662858</v>
      </c>
      <c r="AW33" s="1">
        <f t="shared" si="4"/>
        <v>0.6404877738640128</v>
      </c>
      <c r="AX33" s="1">
        <f t="shared" si="5"/>
        <v>0.6595232531704979</v>
      </c>
      <c r="AY33" s="1">
        <f t="shared" si="6"/>
        <v>0.5109618599748538</v>
      </c>
      <c r="AZ33" s="1">
        <f>U33/(AI33/1.8)</f>
        <v>0.499798687932585</v>
      </c>
      <c r="BA33" s="1">
        <f>V33/(AJ33/1.8)</f>
        <v>0.6485149717207148</v>
      </c>
      <c r="BC33" s="1">
        <f t="shared" si="21"/>
        <v>0.17776149122312723</v>
      </c>
      <c r="BD33" s="1">
        <f t="shared" si="7"/>
        <v>0.5590829565122163</v>
      </c>
      <c r="BE33" s="1">
        <f t="shared" si="8"/>
        <v>0.5775543446227259</v>
      </c>
      <c r="BF33" s="1">
        <f t="shared" si="9"/>
        <v>0.4501418331415618</v>
      </c>
      <c r="BG33" s="1">
        <f>U33/(AP33/1.8)</f>
        <v>0.4429494340805884</v>
      </c>
      <c r="BH33" s="1">
        <f>V33/(AQ33/1.8)</f>
        <v>0.5781988113390599</v>
      </c>
      <c r="BJ33" s="1">
        <f t="shared" si="22"/>
        <v>0.4780183633774932</v>
      </c>
      <c r="BL33" s="1">
        <f t="shared" si="23"/>
        <v>0.23222792469107117</v>
      </c>
      <c r="BM33" s="1">
        <f t="shared" si="10"/>
        <v>0.7334869824635948</v>
      </c>
      <c r="BN33" s="1">
        <f t="shared" si="11"/>
        <v>0.8644677382284556</v>
      </c>
      <c r="BO33" s="1">
        <f t="shared" si="12"/>
        <v>0.8027383277380549</v>
      </c>
      <c r="BP33" s="1">
        <f t="shared" si="13"/>
        <v>0.6375987865030754</v>
      </c>
      <c r="BQ33" s="1">
        <f t="shared" si="14"/>
        <v>0.8038558328261918</v>
      </c>
      <c r="BS33" s="1">
        <f t="shared" si="24"/>
        <v>0.2021440596272556</v>
      </c>
      <c r="BT33" s="1">
        <f t="shared" si="15"/>
        <v>0.6402621368476554</v>
      </c>
      <c r="BU33" s="1">
        <f t="shared" si="16"/>
        <v>0.7570272853911859</v>
      </c>
      <c r="BV33" s="1">
        <f t="shared" si="17"/>
        <v>0.7071880128172051</v>
      </c>
      <c r="BW33" s="1">
        <f t="shared" si="18"/>
        <v>0.5650755563610078</v>
      </c>
      <c r="BX33" s="1">
        <f>AC33/(AQ33/1.8)</f>
        <v>0.7166966181132931</v>
      </c>
      <c r="BZ33" s="1">
        <f t="shared" si="25"/>
        <v>0.609813382416855</v>
      </c>
    </row>
    <row r="34" spans="1:78" ht="12.75">
      <c r="A34" s="26" t="s">
        <v>66</v>
      </c>
      <c r="B34" t="s">
        <v>66</v>
      </c>
      <c r="C34" s="20"/>
      <c r="D34" s="27">
        <v>50700</v>
      </c>
      <c r="E34" s="28">
        <v>0</v>
      </c>
      <c r="F34" s="28">
        <v>40300</v>
      </c>
      <c r="G34" s="28">
        <v>40000</v>
      </c>
      <c r="H34" s="28">
        <v>30153</v>
      </c>
      <c r="I34" s="28">
        <v>400000</v>
      </c>
      <c r="J34" s="28">
        <v>2200</v>
      </c>
      <c r="K34" s="29">
        <v>0</v>
      </c>
      <c r="L34" s="29">
        <v>0</v>
      </c>
      <c r="M34" s="29">
        <v>50000</v>
      </c>
      <c r="N34" s="23">
        <v>0</v>
      </c>
      <c r="O34" s="24">
        <f>SUM(K34:N34)</f>
        <v>50000</v>
      </c>
      <c r="Q34" s="1">
        <f>Q$2*F34+Q$3*E34+Q$4*D34</f>
        <v>62426</v>
      </c>
      <c r="R34" s="1">
        <f>R$2*G34+R$3*F34+R$4*E34</f>
        <v>69040</v>
      </c>
      <c r="S34" s="1">
        <f>S$2*H34+S$3*G34+S$4*F34</f>
        <v>79890.76000000001</v>
      </c>
      <c r="T34" s="1">
        <f>T$2*I34+T$3*H34+T$4*G34</f>
        <v>412122.4</v>
      </c>
      <c r="U34" s="1">
        <f>U$2*J34+U$3*I34+U$4*H34</f>
        <v>337100.5</v>
      </c>
      <c r="V34" s="1">
        <f>V$2*(O34+0.25*J34)+V$3*(0.75*J34+0.25*I34)+V$4*(0.75*I34+0.25*H34)</f>
        <v>281595.125</v>
      </c>
      <c r="X34" s="1">
        <f t="shared" si="19"/>
        <v>91000</v>
      </c>
      <c r="Y34" s="1">
        <f t="shared" si="0"/>
        <v>80300</v>
      </c>
      <c r="Z34" s="1">
        <f t="shared" si="1"/>
        <v>110453</v>
      </c>
      <c r="AA34" s="1">
        <f t="shared" si="2"/>
        <v>470153</v>
      </c>
      <c r="AB34" s="1">
        <f t="shared" si="3"/>
        <v>432353</v>
      </c>
      <c r="AC34" s="25">
        <f>AC$2*(O34+0.25*J34)+AC$3*(0.75*J34+0.25*I34)+AC$4*(0.75*I34+0.25*H34)</f>
        <v>459738.25</v>
      </c>
      <c r="AD34" s="25"/>
      <c r="AE34" s="1">
        <f>INDEX('Population at risk'!AD$5:AD$47,MATCH($B34,'Population at risk'!$A$5:$A$47,0))</f>
        <v>2052997.6749355304</v>
      </c>
      <c r="AF34" s="1">
        <f>INDEX('Population at risk'!AE$5:AE$47,MATCH($B34,'Population at risk'!$A$5:$A$47,0))</f>
        <v>2112878.8306269348</v>
      </c>
      <c r="AG34" s="1">
        <f>INDEX('Population at risk'!AF$5:AF$47,MATCH($B34,'Population at risk'!$A$5:$A$47,0))</f>
        <v>2174180.174501057</v>
      </c>
      <c r="AH34" s="1">
        <f>INDEX('Population at risk'!AG$5:AG$47,MATCH($B34,'Population at risk'!$A$5:$A$47,0))</f>
        <v>2231107.370353447</v>
      </c>
      <c r="AI34" s="1">
        <f>INDEX('Population at risk'!AH$5:AH$47,MATCH($B34,'Population at risk'!$A$5:$A$47,0))</f>
        <v>2289525.1076364066</v>
      </c>
      <c r="AJ34" s="1">
        <f>INDEX('Population at risk'!AI$5:AI$47,MATCH($B34,'Population at risk'!$A$5:$A$47,0))</f>
        <v>2349472.413632467</v>
      </c>
      <c r="AL34" s="1">
        <f>INDEX('Population at risk'!AM$5:AM$47,MATCH($B34,'Population at risk'!$A$5:$A$47,0))</f>
        <v>2005844.5532872437</v>
      </c>
      <c r="AM34" s="1">
        <f>INDEX('Population at risk'!AN$5:AN$47,MATCH($B34,'Population at risk'!$A$5:$A$47,0))</f>
        <v>2062018.1664210109</v>
      </c>
      <c r="AN34" s="1">
        <f>INDEX('Population at risk'!AO$5:AO$47,MATCH($B34,'Population at risk'!$A$5:$A$47,0))</f>
        <v>2119764.919810005</v>
      </c>
      <c r="AO34" s="1">
        <f>INDEX('Population at risk'!AP$5:AP$47,MATCH($B34,'Population at risk'!$A$5:$A$47,0))</f>
        <v>2179128.8691972075</v>
      </c>
      <c r="AP34" s="1">
        <f>INDEX('Population at risk'!AQ$5:AQ$47,MATCH($B34,'Population at risk'!$A$5:$A$47,0))</f>
        <v>2240155.304105286</v>
      </c>
      <c r="AQ34" s="1">
        <f>INDEX('Population at risk'!AR$5:AR$47,MATCH($B34,'Population at risk'!$A$5:$A$47,0))</f>
        <v>2302890.7823885563</v>
      </c>
      <c r="AS34" t="s">
        <v>66</v>
      </c>
      <c r="AT34">
        <v>2353941.1</v>
      </c>
      <c r="AV34" s="1">
        <f t="shared" si="20"/>
        <v>0.05473303811877362</v>
      </c>
      <c r="AW34" s="1">
        <f t="shared" si="4"/>
        <v>0.058816434808581015</v>
      </c>
      <c r="AX34" s="1">
        <f t="shared" si="5"/>
        <v>0.06614142180419837</v>
      </c>
      <c r="AY34" s="1">
        <f t="shared" si="6"/>
        <v>0.3324897447147434</v>
      </c>
      <c r="AZ34" s="1">
        <f>U34/(AI34/1.8)</f>
        <v>0.2650247852605604</v>
      </c>
      <c r="BA34" s="1">
        <f>V34/(AJ34/1.8)</f>
        <v>0.2157383172745313</v>
      </c>
      <c r="BC34" s="1">
        <f t="shared" si="21"/>
        <v>0.05601969495385354</v>
      </c>
      <c r="BD34" s="1">
        <f t="shared" si="7"/>
        <v>0.060267170301266326</v>
      </c>
      <c r="BE34" s="1">
        <f t="shared" si="8"/>
        <v>0.06783929984693263</v>
      </c>
      <c r="BF34" s="1">
        <f t="shared" si="9"/>
        <v>0.3404205829613405</v>
      </c>
      <c r="BG34" s="1">
        <f>U34/(AP34/1.8)</f>
        <v>0.27086555065535833</v>
      </c>
      <c r="BH34" s="1">
        <f>V34/(AQ34/1.8)</f>
        <v>0.22010215546317558</v>
      </c>
      <c r="BJ34" s="1">
        <f t="shared" si="22"/>
        <v>0.2577723376341065</v>
      </c>
      <c r="BL34" s="1">
        <f t="shared" si="23"/>
        <v>0.07978576985243968</v>
      </c>
      <c r="BM34" s="1">
        <f t="shared" si="10"/>
        <v>0.06840903411252977</v>
      </c>
      <c r="BN34" s="1">
        <f t="shared" si="11"/>
        <v>0.09144384735530268</v>
      </c>
      <c r="BO34" s="1">
        <f t="shared" si="12"/>
        <v>0.3793073391469883</v>
      </c>
      <c r="BP34" s="1">
        <f t="shared" si="13"/>
        <v>0.33991127566336765</v>
      </c>
      <c r="BQ34" s="1">
        <f t="shared" si="14"/>
        <v>0.3522190110419624</v>
      </c>
      <c r="BS34" s="1">
        <f t="shared" si="24"/>
        <v>0.08166136290649204</v>
      </c>
      <c r="BT34" s="1">
        <f t="shared" si="15"/>
        <v>0.07009637565457251</v>
      </c>
      <c r="BU34" s="1">
        <f t="shared" si="16"/>
        <v>0.09379124927580171</v>
      </c>
      <c r="BV34" s="1">
        <f t="shared" si="17"/>
        <v>0.38835491189273647</v>
      </c>
      <c r="BW34" s="1">
        <f t="shared" si="18"/>
        <v>0.34740243168579144</v>
      </c>
      <c r="BX34" s="1">
        <f>AC34/(AQ34/1.8)</f>
        <v>0.35934350700804313</v>
      </c>
      <c r="BZ34" s="1">
        <f t="shared" si="25"/>
        <v>0.3306095466874681</v>
      </c>
    </row>
    <row r="35" spans="1:78" ht="12.75">
      <c r="A35" s="26" t="s">
        <v>67</v>
      </c>
      <c r="B35" t="s">
        <v>68</v>
      </c>
      <c r="C35" s="20"/>
      <c r="D35" s="27">
        <v>200</v>
      </c>
      <c r="E35" s="28">
        <v>523000</v>
      </c>
      <c r="F35" s="28">
        <v>567000</v>
      </c>
      <c r="G35" s="28">
        <v>1386233</v>
      </c>
      <c r="H35" s="28">
        <v>2484777</v>
      </c>
      <c r="I35" s="28">
        <v>2174325</v>
      </c>
      <c r="J35" s="28">
        <v>3166571</v>
      </c>
      <c r="K35" s="29">
        <v>396676</v>
      </c>
      <c r="L35" s="29">
        <v>33100</v>
      </c>
      <c r="M35" s="29">
        <v>537500</v>
      </c>
      <c r="N35" s="23">
        <v>0</v>
      </c>
      <c r="O35" s="24">
        <f>SUM(K35:N35)</f>
        <v>967276</v>
      </c>
      <c r="Q35" s="1">
        <f>Q$2*F35+Q$3*E35+Q$4*D35</f>
        <v>940140</v>
      </c>
      <c r="R35" s="1">
        <f>R$2*G35+R$3*F35+R$4*E35</f>
        <v>1990434.36</v>
      </c>
      <c r="S35" s="1">
        <f>S$2*H35+S$3*G35+S$4*F35</f>
        <v>3678481.24</v>
      </c>
      <c r="T35" s="1">
        <f>T$2*I35+T$3*H35+T$4*G35</f>
        <v>4681317.1</v>
      </c>
      <c r="U35" s="1">
        <f>U$2*J35+U$3*I35+U$4*H35</f>
        <v>5895093.82</v>
      </c>
      <c r="V35" s="1">
        <f>V$2*(O35+0.25*J35)+V$3*(0.75*J35+0.25*I35)+V$4*(0.75*I35+0.25*H35)</f>
        <v>5078981.85</v>
      </c>
      <c r="X35" s="1">
        <f t="shared" si="19"/>
        <v>1090200</v>
      </c>
      <c r="Y35" s="1">
        <f t="shared" si="0"/>
        <v>2476233</v>
      </c>
      <c r="Z35" s="1">
        <f t="shared" si="1"/>
        <v>4438010</v>
      </c>
      <c r="AA35" s="1">
        <f t="shared" si="2"/>
        <v>6045335</v>
      </c>
      <c r="AB35" s="1">
        <f t="shared" si="3"/>
        <v>7825673</v>
      </c>
      <c r="AC35" s="25">
        <f>AC$2*(O35+0.25*J35)+AC$3*(0.75*J35+0.25*I35)+AC$4*(0.75*I35+0.25*H35)</f>
        <v>6929366.25</v>
      </c>
      <c r="AD35" s="25"/>
      <c r="AE35" s="1">
        <f>INDEX('Population at risk'!AD$5:AD$47,MATCH($B35,'Population at risk'!$A$5:$A$47,0))</f>
        <v>19550889.93944973</v>
      </c>
      <c r="AF35" s="1">
        <f>INDEX('Population at risk'!AE$5:AE$47,MATCH($B35,'Population at risk'!$A$5:$A$47,0))</f>
        <v>19814214.385222863</v>
      </c>
      <c r="AG35" s="1">
        <f>INDEX('Population at risk'!AF$5:AF$47,MATCH($B35,'Population at risk'!$A$5:$A$47,0))</f>
        <v>20064011.662417054</v>
      </c>
      <c r="AH35" s="1">
        <f>INDEX('Population at risk'!AG$5:AG$47,MATCH($B35,'Population at risk'!$A$5:$A$47,0))</f>
        <v>20233967.345940467</v>
      </c>
      <c r="AI35" s="1">
        <f>INDEX('Population at risk'!AH$5:AH$47,MATCH($B35,'Population at risk'!$A$5:$A$47,0))</f>
        <v>20405362.66849759</v>
      </c>
      <c r="AJ35" s="1">
        <f>INDEX('Population at risk'!AI$5:AI$47,MATCH($B35,'Population at risk'!$A$5:$A$47,0))</f>
        <v>20578209.82480003</v>
      </c>
      <c r="AL35" s="1">
        <f>INDEX('Population at risk'!AM$5:AM$47,MATCH($B35,'Population at risk'!$A$5:$A$47,0))</f>
        <v>24404680.84188482</v>
      </c>
      <c r="AM35" s="1">
        <f>INDEX('Population at risk'!AN$5:AN$47,MATCH($B35,'Population at risk'!$A$5:$A$47,0))</f>
        <v>25258808.634145007</v>
      </c>
      <c r="AN35" s="1">
        <f>INDEX('Population at risk'!AO$5:AO$47,MATCH($B35,'Population at risk'!$A$5:$A$47,0))</f>
        <v>26142829.637885313</v>
      </c>
      <c r="AO35" s="1">
        <f>INDEX('Population at risk'!AP$5:AP$47,MATCH($B35,'Population at risk'!$A$5:$A$47,0))</f>
        <v>27057790.071365688</v>
      </c>
      <c r="AP35" s="1">
        <f>INDEX('Population at risk'!AQ$5:AQ$47,MATCH($B35,'Population at risk'!$A$5:$A$47,0))</f>
        <v>28004772.768940285</v>
      </c>
      <c r="AQ35" s="1">
        <f>INDEX('Population at risk'!AR$5:AR$47,MATCH($B35,'Population at risk'!$A$5:$A$47,0))</f>
        <v>28984898.462566685</v>
      </c>
      <c r="AS35" t="s">
        <v>67</v>
      </c>
      <c r="AT35">
        <v>20371158</v>
      </c>
      <c r="AV35" s="1">
        <f t="shared" si="20"/>
        <v>0.08655626445860035</v>
      </c>
      <c r="AW35" s="1">
        <f t="shared" si="4"/>
        <v>0.18081876870535848</v>
      </c>
      <c r="AX35" s="1">
        <f t="shared" si="5"/>
        <v>0.33000709645731713</v>
      </c>
      <c r="AY35" s="1">
        <f t="shared" si="6"/>
        <v>0.416446791473674</v>
      </c>
      <c r="AZ35" s="1">
        <f>U35/(AI35/1.8)</f>
        <v>0.5200186366881802</v>
      </c>
      <c r="BA35" s="1">
        <f>V35/(AJ35/1.8)</f>
        <v>0.44426446264447295</v>
      </c>
      <c r="BC35" s="1">
        <f t="shared" si="21"/>
        <v>0.06934128788505411</v>
      </c>
      <c r="BD35" s="1">
        <f t="shared" si="7"/>
        <v>0.1418428675672682</v>
      </c>
      <c r="BE35" s="1">
        <f t="shared" si="8"/>
        <v>0.25327274528862337</v>
      </c>
      <c r="BF35" s="1">
        <f t="shared" si="9"/>
        <v>0.31142124902939994</v>
      </c>
      <c r="BG35" s="1">
        <f>U35/(AP35/1.8)</f>
        <v>0.3789057302321233</v>
      </c>
      <c r="BH35" s="1">
        <f>V35/(AQ35/1.8)</f>
        <v>0.31541139748365493</v>
      </c>
      <c r="BJ35" s="1">
        <f t="shared" si="22"/>
        <v>0.5208917861223206</v>
      </c>
      <c r="BL35" s="1">
        <f t="shared" si="23"/>
        <v>0.10037190153888367</v>
      </c>
      <c r="BM35" s="1">
        <f t="shared" si="10"/>
        <v>0.22495059926898367</v>
      </c>
      <c r="BN35" s="1">
        <f t="shared" si="11"/>
        <v>0.39814659871652297</v>
      </c>
      <c r="BO35" s="1">
        <f t="shared" si="12"/>
        <v>0.5377888979435944</v>
      </c>
      <c r="BP35" s="1">
        <f t="shared" si="13"/>
        <v>0.6903190905666536</v>
      </c>
      <c r="BQ35" s="1">
        <f t="shared" si="14"/>
        <v>0.6061197429801796</v>
      </c>
      <c r="BS35" s="1">
        <f t="shared" si="24"/>
        <v>0.08040916464812262</v>
      </c>
      <c r="BT35" s="1">
        <f t="shared" si="15"/>
        <v>0.1764619806325586</v>
      </c>
      <c r="BU35" s="1">
        <f t="shared" si="16"/>
        <v>0.3055682231285114</v>
      </c>
      <c r="BV35" s="1">
        <f t="shared" si="17"/>
        <v>0.40216155758838634</v>
      </c>
      <c r="BW35" s="1">
        <f t="shared" si="18"/>
        <v>0.5029932403387621</v>
      </c>
      <c r="BX35" s="1">
        <f>AC35/(AQ35/1.8)</f>
        <v>0.4303226822101311</v>
      </c>
      <c r="BZ35" s="1">
        <f t="shared" si="25"/>
        <v>0.6914781869543204</v>
      </c>
    </row>
    <row r="36" spans="1:78" ht="12.75">
      <c r="A36" s="26" t="s">
        <v>69</v>
      </c>
      <c r="B36" t="s">
        <v>69</v>
      </c>
      <c r="C36" s="20"/>
      <c r="D36" s="27">
        <v>0</v>
      </c>
      <c r="E36" s="28">
        <v>116000</v>
      </c>
      <c r="F36" s="28">
        <v>138160</v>
      </c>
      <c r="G36" s="28">
        <v>494562</v>
      </c>
      <c r="H36" s="28">
        <v>16500</v>
      </c>
      <c r="I36" s="28">
        <v>134200</v>
      </c>
      <c r="J36" s="28">
        <v>209662</v>
      </c>
      <c r="K36" s="29">
        <v>19300</v>
      </c>
      <c r="L36" s="29">
        <v>2200</v>
      </c>
      <c r="M36" s="29">
        <v>0</v>
      </c>
      <c r="N36" s="23">
        <v>0</v>
      </c>
      <c r="O36" s="24">
        <f>SUM(K36:N36)</f>
        <v>21500</v>
      </c>
      <c r="Q36" s="1">
        <f>Q$2*F36+Q$3*E36+Q$4*D36</f>
        <v>219907.2</v>
      </c>
      <c r="R36" s="1">
        <f>R$2*G36+R$3*F36+R$4*E36</f>
        <v>623525.04</v>
      </c>
      <c r="S36" s="1">
        <f>S$2*H36+S$3*G36+S$4*F36</f>
        <v>479909.60000000003</v>
      </c>
      <c r="T36" s="1">
        <f>T$2*I36+T$3*H36+T$4*G36</f>
        <v>383945</v>
      </c>
      <c r="U36" s="1">
        <f>U$2*J36+U$3*I36+U$4*H36</f>
        <v>308499.04000000004</v>
      </c>
      <c r="V36" s="1">
        <f>V$2*(O36+0.25*J36)+V$3*(0.75*J36+0.25*I36)+V$4*(0.75*I36+0.25*H36)</f>
        <v>273026.96</v>
      </c>
      <c r="X36" s="1">
        <f t="shared" si="19"/>
        <v>254160</v>
      </c>
      <c r="Y36" s="1">
        <f t="shared" si="0"/>
        <v>748722</v>
      </c>
      <c r="Z36" s="1">
        <f t="shared" si="1"/>
        <v>649222</v>
      </c>
      <c r="AA36" s="1">
        <f t="shared" si="2"/>
        <v>645262</v>
      </c>
      <c r="AB36" s="1">
        <f t="shared" si="3"/>
        <v>360362</v>
      </c>
      <c r="AC36" s="25">
        <f>AC$2*(O36+0.25*J36)+AC$3*(0.75*J36+0.25*I36)+AC$4*(0.75*I36+0.25*H36)</f>
        <v>369487</v>
      </c>
      <c r="AD36" s="25"/>
      <c r="AE36" s="1">
        <f>INDEX('Population at risk'!AD$5:AD$47,MATCH($B36,'Population at risk'!$A$5:$A$47,0))</f>
        <v>1365274.4488092451</v>
      </c>
      <c r="AF36" s="1">
        <f>INDEX('Population at risk'!AE$5:AE$47,MATCH($B36,'Population at risk'!$A$5:$A$47,0))</f>
        <v>1372576.538898085</v>
      </c>
      <c r="AG36" s="1">
        <f>INDEX('Population at risk'!AF$5:AF$47,MATCH($B36,'Population at risk'!$A$5:$A$47,0))</f>
        <v>1378485.4011514431</v>
      </c>
      <c r="AH36" s="1">
        <f>INDEX('Population at risk'!AG$5:AG$47,MATCH($B36,'Population at risk'!$A$5:$A$47,0))</f>
        <v>1377082.722101019</v>
      </c>
      <c r="AI36" s="1">
        <f>INDEX('Population at risk'!AH$5:AH$47,MATCH($B36,'Population at risk'!$A$5:$A$47,0))</f>
        <v>1375681.470347915</v>
      </c>
      <c r="AJ36" s="1">
        <f>INDEX('Population at risk'!AI$5:AI$47,MATCH($B36,'Population at risk'!$A$5:$A$47,0))</f>
        <v>1374281.6444397832</v>
      </c>
      <c r="AL36" s="1">
        <f>INDEX('Population at risk'!AM$5:AM$47,MATCH($B36,'Population at risk'!$A$5:$A$47,0))</f>
        <v>1385984.596481587</v>
      </c>
      <c r="AM36" s="1">
        <f>INDEX('Population at risk'!AN$5:AN$47,MATCH($B36,'Population at risk'!$A$5:$A$47,0))</f>
        <v>1422023.4001627471</v>
      </c>
      <c r="AN36" s="1">
        <f>INDEX('Population at risk'!AO$5:AO$47,MATCH($B36,'Population at risk'!$A$5:$A$47,0))</f>
        <v>1458999.2960555137</v>
      </c>
      <c r="AO36" s="1">
        <f>INDEX('Population at risk'!AP$5:AP$47,MATCH($B36,'Population at risk'!$A$5:$A$47,0))</f>
        <v>1496936.6507237942</v>
      </c>
      <c r="AP36" s="1">
        <f>INDEX('Population at risk'!AQ$5:AQ$47,MATCH($B36,'Population at risk'!$A$5:$A$47,0))</f>
        <v>1535860.4643184894</v>
      </c>
      <c r="AQ36" s="1">
        <f>INDEX('Population at risk'!AR$5:AR$47,MATCH($B36,'Population at risk'!$A$5:$A$47,0))</f>
        <v>1575796.38705222</v>
      </c>
      <c r="AS36" t="s">
        <v>69</v>
      </c>
      <c r="AT36">
        <v>1553055.12</v>
      </c>
      <c r="AV36" s="1">
        <f t="shared" si="20"/>
        <v>0.2899292229084304</v>
      </c>
      <c r="AW36" s="1">
        <f t="shared" si="4"/>
        <v>0.8176921579185867</v>
      </c>
      <c r="AX36" s="1">
        <f t="shared" si="5"/>
        <v>0.6266568215219693</v>
      </c>
      <c r="AY36" s="1">
        <f t="shared" si="6"/>
        <v>0.5018587401529411</v>
      </c>
      <c r="AZ36" s="1">
        <f>U36/(AI36/1.8)</f>
        <v>0.4036532322119328</v>
      </c>
      <c r="BA36" s="1">
        <f>V36/(AJ36/1.8)</f>
        <v>0.3576039380198051</v>
      </c>
      <c r="BC36" s="1">
        <f t="shared" si="21"/>
        <v>0.285596940258101</v>
      </c>
      <c r="BD36" s="1">
        <f t="shared" si="7"/>
        <v>0.7892592146314543</v>
      </c>
      <c r="BE36" s="1">
        <f t="shared" si="8"/>
        <v>0.5920751862837992</v>
      </c>
      <c r="BF36" s="1">
        <f t="shared" si="9"/>
        <v>0.4616768516328603</v>
      </c>
      <c r="BG36" s="1">
        <f>U36/(AP36/1.8)</f>
        <v>0.36155515745136635</v>
      </c>
      <c r="BH36" s="1">
        <f>V36/(AQ36/1.8)</f>
        <v>0.3118731151042511</v>
      </c>
      <c r="BJ36" s="1">
        <f t="shared" si="22"/>
        <v>0.35755219814735234</v>
      </c>
      <c r="BL36" s="1">
        <f t="shared" si="23"/>
        <v>0.33508867055924796</v>
      </c>
      <c r="BM36" s="1">
        <f t="shared" si="10"/>
        <v>0.9818757364758279</v>
      </c>
      <c r="BN36" s="1">
        <f t="shared" si="11"/>
        <v>0.847741730905437</v>
      </c>
      <c r="BO36" s="1">
        <f t="shared" si="12"/>
        <v>0.843429070279772</v>
      </c>
      <c r="BP36" s="1">
        <f t="shared" si="13"/>
        <v>0.47151292939633294</v>
      </c>
      <c r="BQ36" s="1">
        <f t="shared" si="14"/>
        <v>0.4839449051006674</v>
      </c>
      <c r="BS36" s="1">
        <f t="shared" si="24"/>
        <v>0.3300815904890742</v>
      </c>
      <c r="BT36" s="1">
        <f t="shared" si="15"/>
        <v>0.9477337713611177</v>
      </c>
      <c r="BU36" s="1">
        <f t="shared" si="16"/>
        <v>0.8009596736334106</v>
      </c>
      <c r="BV36" s="1">
        <f t="shared" si="17"/>
        <v>0.7758989663580012</v>
      </c>
      <c r="BW36" s="1">
        <f t="shared" si="18"/>
        <v>0.42233758539245136</v>
      </c>
      <c r="BX36" s="1">
        <f>AC36/(AQ36/1.8)</f>
        <v>0.4220574469295062</v>
      </c>
      <c r="BZ36" s="1">
        <f t="shared" si="25"/>
        <v>0.4176616732057778</v>
      </c>
    </row>
    <row r="37" spans="1:78" ht="12.75">
      <c r="A37" s="26" t="s">
        <v>70</v>
      </c>
      <c r="B37" t="s">
        <v>70</v>
      </c>
      <c r="C37" s="20"/>
      <c r="D37" s="27">
        <v>47300</v>
      </c>
      <c r="E37" s="28">
        <v>2538650</v>
      </c>
      <c r="F37" s="28">
        <v>225100</v>
      </c>
      <c r="G37" s="28">
        <v>207100</v>
      </c>
      <c r="H37" s="28">
        <v>2467390</v>
      </c>
      <c r="I37" s="28">
        <v>1113500</v>
      </c>
      <c r="J37" s="28">
        <v>546900</v>
      </c>
      <c r="K37" s="29">
        <v>231500</v>
      </c>
      <c r="L37" s="29">
        <v>139600</v>
      </c>
      <c r="M37" s="29">
        <v>7200</v>
      </c>
      <c r="N37" s="23">
        <v>0</v>
      </c>
      <c r="O37" s="24">
        <f>SUM(K37:N37)</f>
        <v>378300</v>
      </c>
      <c r="Q37" s="1">
        <f>Q$2*F37+Q$3*E37+Q$4*D37</f>
        <v>2261662</v>
      </c>
      <c r="R37" s="1">
        <f>R$2*G37+R$3*F37+R$4*E37</f>
        <v>1639937</v>
      </c>
      <c r="S37" s="1">
        <f>S$2*H37+S$3*G37+S$4*F37</f>
        <v>2548228.8000000003</v>
      </c>
      <c r="T37" s="1">
        <f>T$2*I37+T$3*H37+T$4*G37</f>
        <v>3101882</v>
      </c>
      <c r="U37" s="1">
        <f>U$2*J37+U$3*I37+U$4*H37</f>
        <v>2627643</v>
      </c>
      <c r="V37" s="1">
        <f>V$2*(O37+0.25*J37)+V$3*(0.75*J37+0.25*I37)+V$4*(0.75*I37+0.25*H37)</f>
        <v>1750649.25</v>
      </c>
      <c r="X37" s="1">
        <f t="shared" si="19"/>
        <v>2811050</v>
      </c>
      <c r="Y37" s="1">
        <f t="shared" si="0"/>
        <v>2970850</v>
      </c>
      <c r="Z37" s="1">
        <f t="shared" si="1"/>
        <v>2899590</v>
      </c>
      <c r="AA37" s="1">
        <f t="shared" si="2"/>
        <v>3787990</v>
      </c>
      <c r="AB37" s="1">
        <f t="shared" si="3"/>
        <v>4127790</v>
      </c>
      <c r="AC37" s="25">
        <f>AC$2*(O37+0.25*J37)+AC$3*(0.75*J37+0.25*I37)+AC$4*(0.75*I37+0.25*H37)</f>
        <v>2655547.5</v>
      </c>
      <c r="AD37" s="25"/>
      <c r="AE37" s="1">
        <f>INDEX('Population at risk'!AD$5:AD$47,MATCH($B37,'Population at risk'!$A$5:$A$47,0))</f>
        <v>12138870.389349114</v>
      </c>
      <c r="AF37" s="1">
        <f>INDEX('Population at risk'!AE$5:AE$47,MATCH($B37,'Population at risk'!$A$5:$A$47,0))</f>
        <v>12497239.136341352</v>
      </c>
      <c r="AG37" s="1">
        <f>INDEX('Population at risk'!AF$5:AF$47,MATCH($B37,'Population at risk'!$A$5:$A$47,0))</f>
        <v>12863402.869506273</v>
      </c>
      <c r="AH37" s="1">
        <f>INDEX('Population at risk'!AG$5:AG$47,MATCH($B37,'Population at risk'!$A$5:$A$47,0))</f>
        <v>13203994.041487275</v>
      </c>
      <c r="AI37" s="1">
        <f>INDEX('Population at risk'!AH$5:AH$47,MATCH($B37,'Population at risk'!$A$5:$A$47,0))</f>
        <v>13553603.227411255</v>
      </c>
      <c r="AJ37" s="1">
        <f>INDEX('Population at risk'!AI$5:AI$47,MATCH($B37,'Population at risk'!$A$5:$A$47,0))</f>
        <v>13912469.202038594</v>
      </c>
      <c r="AL37" s="1">
        <f>INDEX('Population at risk'!AM$5:AM$47,MATCH($B37,'Population at risk'!$A$5:$A$47,0))</f>
        <v>12596724.26330619</v>
      </c>
      <c r="AM37" s="1">
        <f>INDEX('Population at risk'!AN$5:AN$47,MATCH($B37,'Population at risk'!$A$5:$A$47,0))</f>
        <v>13012452.727146856</v>
      </c>
      <c r="AN37" s="1">
        <f>INDEX('Population at risk'!AO$5:AO$47,MATCH($B37,'Population at risk'!$A$5:$A$47,0))</f>
        <v>13441901.436984396</v>
      </c>
      <c r="AO37" s="1">
        <f>INDEX('Population at risk'!AP$5:AP$47,MATCH($B37,'Population at risk'!$A$5:$A$47,0))</f>
        <v>13885523.20076098</v>
      </c>
      <c r="AP37" s="1">
        <f>INDEX('Population at risk'!AQ$5:AQ$47,MATCH($B37,'Population at risk'!$A$5:$A$47,0))</f>
        <v>14343785.77039519</v>
      </c>
      <c r="AQ37" s="1">
        <f>INDEX('Population at risk'!AR$5:AR$47,MATCH($B37,'Population at risk'!$A$5:$A$47,0))</f>
        <v>14817172.334976617</v>
      </c>
      <c r="AS37" t="s">
        <v>70</v>
      </c>
      <c r="AT37">
        <v>15791140</v>
      </c>
      <c r="AV37" s="1">
        <f t="shared" si="20"/>
        <v>0.3353682401594772</v>
      </c>
      <c r="AW37" s="1">
        <f t="shared" si="4"/>
        <v>0.2362030979639383</v>
      </c>
      <c r="AX37" s="1">
        <f t="shared" si="5"/>
        <v>0.3565784175875736</v>
      </c>
      <c r="AY37" s="1">
        <f t="shared" si="6"/>
        <v>0.4228559617988965</v>
      </c>
      <c r="AZ37" s="1">
        <f>U37/(AI37/1.8)</f>
        <v>0.3489667891734046</v>
      </c>
      <c r="BA37" s="1">
        <f>V37/(AJ37/1.8)</f>
        <v>0.22649959573950104</v>
      </c>
      <c r="BC37" s="1">
        <f t="shared" si="21"/>
        <v>0.32317859110869435</v>
      </c>
      <c r="BD37" s="1">
        <f t="shared" si="7"/>
        <v>0.2268508990500854</v>
      </c>
      <c r="BE37" s="1">
        <f t="shared" si="8"/>
        <v>0.3412323666784022</v>
      </c>
      <c r="BF37" s="1">
        <f t="shared" si="9"/>
        <v>0.4021013482368464</v>
      </c>
      <c r="BG37" s="1">
        <f>U37/(AP37/1.8)</f>
        <v>0.32974261298310575</v>
      </c>
      <c r="BH37" s="1">
        <f>V37/(AQ37/1.8)</f>
        <v>0.2126700411360892</v>
      </c>
      <c r="BJ37" s="1">
        <f t="shared" si="22"/>
        <v>0.2995196926884316</v>
      </c>
      <c r="BL37" s="1">
        <f t="shared" si="23"/>
        <v>0.41683367872842997</v>
      </c>
      <c r="BM37" s="1">
        <f t="shared" si="10"/>
        <v>0.4278969092021011</v>
      </c>
      <c r="BN37" s="1">
        <f t="shared" si="11"/>
        <v>0.4057450468548007</v>
      </c>
      <c r="BO37" s="1">
        <f t="shared" si="12"/>
        <v>0.5163878428433455</v>
      </c>
      <c r="BP37" s="1">
        <f t="shared" si="13"/>
        <v>0.54819533044713</v>
      </c>
      <c r="BQ37" s="1">
        <f t="shared" si="14"/>
        <v>0.3435756392761386</v>
      </c>
      <c r="BS37" s="1">
        <f t="shared" si="24"/>
        <v>0.4016830006146344</v>
      </c>
      <c r="BT37" s="1">
        <f t="shared" si="15"/>
        <v>0.4109548070706047</v>
      </c>
      <c r="BU37" s="1">
        <f t="shared" si="16"/>
        <v>0.3882830137140857</v>
      </c>
      <c r="BV37" s="1">
        <f t="shared" si="17"/>
        <v>0.4910424981052444</v>
      </c>
      <c r="BW37" s="1">
        <f t="shared" si="18"/>
        <v>0.5179958846942047</v>
      </c>
      <c r="BX37" s="1">
        <f>AC37/(AQ37/1.8)</f>
        <v>0.32259768543803896</v>
      </c>
      <c r="BZ37" s="1">
        <f t="shared" si="25"/>
        <v>0.4705184046243653</v>
      </c>
    </row>
    <row r="38" spans="1:78" ht="12.75">
      <c r="A38" s="26" t="s">
        <v>71</v>
      </c>
      <c r="B38" t="s">
        <v>71</v>
      </c>
      <c r="C38" s="20"/>
      <c r="D38" s="27">
        <v>71400</v>
      </c>
      <c r="E38" s="28">
        <v>262000</v>
      </c>
      <c r="F38" s="28">
        <v>2147404</v>
      </c>
      <c r="G38" s="28">
        <v>2724304</v>
      </c>
      <c r="H38" s="28">
        <v>15310222</v>
      </c>
      <c r="I38" s="28">
        <v>19813977</v>
      </c>
      <c r="J38" s="28">
        <v>29908286</v>
      </c>
      <c r="K38" s="29">
        <v>1006074</v>
      </c>
      <c r="L38" s="29">
        <v>519647</v>
      </c>
      <c r="M38" s="29">
        <v>1000204</v>
      </c>
      <c r="N38" s="23">
        <v>0</v>
      </c>
      <c r="O38" s="24">
        <f>SUM(K38:N38)</f>
        <v>2525925</v>
      </c>
      <c r="Q38" s="1">
        <f>Q$2*F38+Q$3*E38+Q$4*D38</f>
        <v>2220911.68</v>
      </c>
      <c r="R38" s="1">
        <f>R$2*G38+R$3*F38+R$4*E38</f>
        <v>4355282.880000001</v>
      </c>
      <c r="S38" s="1">
        <f>S$2*H38+S$3*G38+S$4*F38</f>
        <v>17338549.44</v>
      </c>
      <c r="T38" s="1">
        <f>T$2*I38+T$3*H38+T$4*G38</f>
        <v>31839188.44</v>
      </c>
      <c r="U38" s="1">
        <f>U$2*J38+U$3*I38+U$4*H38</f>
        <v>51021915.72</v>
      </c>
      <c r="V38" s="1">
        <f>V$2*(O38+0.25*J38)+V$3*(0.75*J38+0.25*I38)+V$4*(0.75*I38+0.25*H38)</f>
        <v>40454542.905</v>
      </c>
      <c r="X38" s="1">
        <f t="shared" si="19"/>
        <v>2480804</v>
      </c>
      <c r="Y38" s="1">
        <f t="shared" si="0"/>
        <v>5133708</v>
      </c>
      <c r="Z38" s="1">
        <f t="shared" si="1"/>
        <v>20181930</v>
      </c>
      <c r="AA38" s="1">
        <f t="shared" si="2"/>
        <v>37848503</v>
      </c>
      <c r="AB38" s="1">
        <f t="shared" si="3"/>
        <v>65032485</v>
      </c>
      <c r="AC38" s="25">
        <f>AC$2*(O38+0.25*J38)+AC$3*(0.75*J38+0.25*I38)+AC$4*(0.75*I38+0.25*H38)</f>
        <v>56075743.5</v>
      </c>
      <c r="AD38" s="25"/>
      <c r="AE38" s="1">
        <f>INDEX('Population at risk'!AD$5:AD$47,MATCH($B38,'Population at risk'!$A$5:$A$47,0))</f>
        <v>131815955.11799946</v>
      </c>
      <c r="AF38" s="1">
        <f>INDEX('Population at risk'!AE$5:AE$47,MATCH($B38,'Population at risk'!$A$5:$A$47,0))</f>
        <v>134986335.2394919</v>
      </c>
      <c r="AG38" s="1">
        <f>INDEX('Population at risk'!AF$5:AF$47,MATCH($B38,'Population at risk'!$A$5:$A$47,0))</f>
        <v>138237331.58845553</v>
      </c>
      <c r="AH38" s="1">
        <f>INDEX('Population at risk'!AG$5:AG$47,MATCH($B38,'Population at risk'!$A$5:$A$47,0))</f>
        <v>141499386.00483653</v>
      </c>
      <c r="AI38" s="1">
        <f>INDEX('Population at risk'!AH$5:AH$47,MATCH($B38,'Population at risk'!$A$5:$A$47,0))</f>
        <v>144838416.72633827</v>
      </c>
      <c r="AJ38" s="1">
        <f>INDEX('Population at risk'!AI$5:AI$47,MATCH($B38,'Population at risk'!$A$5:$A$47,0))</f>
        <v>148256240.2007552</v>
      </c>
      <c r="AL38" s="1">
        <f>INDEX('Population at risk'!AM$5:AM$47,MATCH($B38,'Population at risk'!$A$5:$A$47,0))</f>
        <v>142687806.3173077</v>
      </c>
      <c r="AM38" s="1">
        <f>INDEX('Population at risk'!AN$5:AN$47,MATCH($B38,'Population at risk'!$A$5:$A$47,0))</f>
        <v>146254619.37133092</v>
      </c>
      <c r="AN38" s="1">
        <f>INDEX('Population at risk'!AO$5:AO$47,MATCH($B38,'Population at risk'!$A$5:$A$47,0))</f>
        <v>149910593.20013016</v>
      </c>
      <c r="AO38" s="1">
        <f>INDEX('Population at risk'!AP$5:AP$47,MATCH($B38,'Population at risk'!$A$5:$A$47,0))</f>
        <v>153657956.58431116</v>
      </c>
      <c r="AP38" s="1">
        <f>INDEX('Population at risk'!AQ$5:AQ$47,MATCH($B38,'Population at risk'!$A$5:$A$47,0))</f>
        <v>157498994.0180261</v>
      </c>
      <c r="AQ38" s="1">
        <f>INDEX('Population at risk'!AR$5:AR$47,MATCH($B38,'Population at risk'!$A$5:$A$47,0))</f>
        <v>161436047.10166356</v>
      </c>
      <c r="AS38" t="s">
        <v>71</v>
      </c>
      <c r="AT38">
        <v>153153740</v>
      </c>
      <c r="AV38" s="1">
        <f t="shared" si="20"/>
        <v>0.030327444203710988</v>
      </c>
      <c r="AW38" s="1">
        <f t="shared" si="4"/>
        <v>0.058076316910828</v>
      </c>
      <c r="AX38" s="1">
        <f t="shared" si="5"/>
        <v>0.22576672041755733</v>
      </c>
      <c r="AY38" s="1">
        <f t="shared" si="6"/>
        <v>0.40502323586083333</v>
      </c>
      <c r="AZ38" s="1">
        <f>U38/(AI38/1.8)</f>
        <v>0.6340821059203099</v>
      </c>
      <c r="BA38" s="1">
        <f>V38/(AJ38/1.8)</f>
        <v>0.4911643323100343</v>
      </c>
      <c r="BC38" s="1">
        <f t="shared" si="21"/>
        <v>0.0280166969216002</v>
      </c>
      <c r="BD38" s="1">
        <f t="shared" si="7"/>
        <v>0.05360178856365556</v>
      </c>
      <c r="BE38" s="1">
        <f t="shared" si="8"/>
        <v>0.20818668198007576</v>
      </c>
      <c r="BF38" s="1">
        <f t="shared" si="9"/>
        <v>0.37297475813140907</v>
      </c>
      <c r="BG38" s="1">
        <f>U38/(AP38/1.8)</f>
        <v>0.5831113326697741</v>
      </c>
      <c r="BH38" s="1">
        <f>V38/(AQ38/1.8)</f>
        <v>0.4510651650380359</v>
      </c>
      <c r="BJ38" s="1">
        <f t="shared" si="22"/>
        <v>0.5996552764300761</v>
      </c>
      <c r="BL38" s="1">
        <f t="shared" si="23"/>
        <v>0.03387637859167053</v>
      </c>
      <c r="BM38" s="1">
        <f t="shared" si="10"/>
        <v>0.06845636918437153</v>
      </c>
      <c r="BN38" s="1">
        <f t="shared" si="11"/>
        <v>0.2627906194554596</v>
      </c>
      <c r="BO38" s="1">
        <f t="shared" si="12"/>
        <v>0.48146714500705584</v>
      </c>
      <c r="BP38" s="1">
        <f t="shared" si="13"/>
        <v>0.8082004460265092</v>
      </c>
      <c r="BQ38" s="1">
        <f t="shared" si="14"/>
        <v>0.6808235401310672</v>
      </c>
      <c r="BS38" s="1">
        <f t="shared" si="24"/>
        <v>0.03129522637743679</v>
      </c>
      <c r="BT38" s="1">
        <f t="shared" si="15"/>
        <v>0.06318210282670479</v>
      </c>
      <c r="BU38" s="1">
        <f t="shared" si="16"/>
        <v>0.2423275982338549</v>
      </c>
      <c r="BV38" s="1">
        <f t="shared" si="17"/>
        <v>0.44336985154829245</v>
      </c>
      <c r="BW38" s="1">
        <f t="shared" si="18"/>
        <v>0.7432331471691964</v>
      </c>
      <c r="BX38" s="1">
        <f>AC38/(AQ38/1.8)</f>
        <v>0.6252403977436083</v>
      </c>
      <c r="BZ38" s="1">
        <f t="shared" si="25"/>
        <v>0.7643200420701447</v>
      </c>
    </row>
    <row r="39" spans="1:78" ht="12.75">
      <c r="A39" s="26" t="s">
        <v>72</v>
      </c>
      <c r="B39" t="s">
        <v>72</v>
      </c>
      <c r="C39" s="20"/>
      <c r="D39" s="27">
        <v>239306</v>
      </c>
      <c r="E39" s="28">
        <v>460000</v>
      </c>
      <c r="F39" s="28">
        <v>2061537</v>
      </c>
      <c r="G39" s="28">
        <v>748116</v>
      </c>
      <c r="H39" s="28">
        <v>43346</v>
      </c>
      <c r="I39" s="28">
        <v>1212878</v>
      </c>
      <c r="J39" s="28">
        <v>5154456</v>
      </c>
      <c r="K39" s="29">
        <v>0</v>
      </c>
      <c r="L39" s="29">
        <v>712557</v>
      </c>
      <c r="M39" s="29">
        <v>125000</v>
      </c>
      <c r="N39" s="23">
        <v>0</v>
      </c>
      <c r="O39" s="24">
        <f>SUM(K39:N39)</f>
        <v>837557</v>
      </c>
      <c r="Q39" s="1">
        <f>Q$2*F39+Q$3*E39+Q$4*D39</f>
        <v>2384267.04</v>
      </c>
      <c r="R39" s="1">
        <f>R$2*G39+R$3*F39+R$4*E39</f>
        <v>2567496.3200000003</v>
      </c>
      <c r="S39" s="1">
        <f>S$2*H39+S$3*G39+S$4*F39</f>
        <v>1669139.62</v>
      </c>
      <c r="T39" s="1">
        <f>T$2*I39+T$3*H39+T$4*G39</f>
        <v>1524582.56</v>
      </c>
      <c r="U39" s="1">
        <f>U$2*J39+U$3*I39+U$4*H39</f>
        <v>5734074.920000001</v>
      </c>
      <c r="V39" s="1">
        <f>V$2*(O39+0.25*J39)+V$3*(0.75*J39+0.25*I39)+V$4*(0.75*I39+0.25*H39)</f>
        <v>5751574.0200000005</v>
      </c>
      <c r="X39" s="1">
        <f t="shared" si="19"/>
        <v>2760843</v>
      </c>
      <c r="Y39" s="1">
        <f t="shared" si="0"/>
        <v>3269653</v>
      </c>
      <c r="Z39" s="1">
        <f t="shared" si="1"/>
        <v>2852999</v>
      </c>
      <c r="AA39" s="1">
        <f t="shared" si="2"/>
        <v>2004340</v>
      </c>
      <c r="AB39" s="1">
        <f t="shared" si="3"/>
        <v>6410680</v>
      </c>
      <c r="AC39" s="25">
        <f>AC$2*(O39+0.25*J39)+AC$3*(0.75*J39+0.25*I39)+AC$4*(0.75*I39+0.25*H39)</f>
        <v>7215727.5</v>
      </c>
      <c r="AD39" s="25"/>
      <c r="AE39" s="1">
        <f>INDEX('Population at risk'!AD$5:AD$47,MATCH($B39,'Population at risk'!$A$5:$A$47,0))</f>
        <v>4169548.692455565</v>
      </c>
      <c r="AF39" s="1">
        <f>INDEX('Population at risk'!AE$5:AE$47,MATCH($B39,'Population at risk'!$A$5:$A$47,0))</f>
        <v>4271923.412671268</v>
      </c>
      <c r="AG39" s="1">
        <f>INDEX('Population at risk'!AF$5:AF$47,MATCH($B39,'Population at risk'!$A$5:$A$47,0))</f>
        <v>4376466.255317084</v>
      </c>
      <c r="AH39" s="1">
        <f>INDEX('Population at risk'!AG$5:AG$47,MATCH($B39,'Population at risk'!$A$5:$A$47,0))</f>
        <v>4469819.451308892</v>
      </c>
      <c r="AI39" s="1">
        <f>INDEX('Population at risk'!AH$5:AH$47,MATCH($B39,'Population at risk'!$A$5:$A$47,0))</f>
        <v>4565163.938605941</v>
      </c>
      <c r="AJ39" s="1">
        <f>INDEX('Population at risk'!AI$5:AI$47,MATCH($B39,'Population at risk'!$A$5:$A$47,0))</f>
        <v>4662542.192894467</v>
      </c>
      <c r="AL39" s="1">
        <f>INDEX('Population at risk'!AM$5:AM$47,MATCH($B39,'Population at risk'!$A$5:$A$47,0))</f>
        <v>3573723.606451356</v>
      </c>
      <c r="AM39" s="1">
        <f>INDEX('Population at risk'!AN$5:AN$47,MATCH($B39,'Population at risk'!$A$5:$A$47,0))</f>
        <v>3588011.2485319944</v>
      </c>
      <c r="AN39" s="1">
        <f>INDEX('Population at risk'!AO$5:AO$47,MATCH($B39,'Population at risk'!$A$5:$A$47,0))</f>
        <v>3602356.0121862935</v>
      </c>
      <c r="AO39" s="1">
        <f>INDEX('Population at risk'!AP$5:AP$47,MATCH($B39,'Population at risk'!$A$5:$A$47,0))</f>
        <v>3616758.1257846267</v>
      </c>
      <c r="AP39" s="1">
        <f>INDEX('Population at risk'!AQ$5:AQ$47,MATCH($B39,'Population at risk'!$A$5:$A$47,0))</f>
        <v>3631217.8186103865</v>
      </c>
      <c r="AQ39" s="1">
        <f>INDEX('Population at risk'!AR$5:AR$47,MATCH($B39,'Population at risk'!$A$5:$A$47,0))</f>
        <v>3645735.320863635</v>
      </c>
      <c r="AS39" t="s">
        <v>72</v>
      </c>
      <c r="AT39">
        <v>10601180</v>
      </c>
      <c r="AV39" s="1">
        <f t="shared" si="20"/>
        <v>1.029291414623703</v>
      </c>
      <c r="AW39" s="1">
        <f t="shared" si="4"/>
        <v>1.0818296419574955</v>
      </c>
      <c r="AX39" s="1">
        <f t="shared" si="5"/>
        <v>0.6865016524118777</v>
      </c>
      <c r="AY39" s="1">
        <f t="shared" si="6"/>
        <v>0.613950661294922</v>
      </c>
      <c r="AZ39" s="1">
        <f>U39/(AI39/1.8)</f>
        <v>2.2608902976552945</v>
      </c>
      <c r="BA39" s="1">
        <f>V39/(AJ39/1.8)</f>
        <v>2.220426713087405</v>
      </c>
      <c r="BC39" s="1">
        <f t="shared" si="21"/>
        <v>1.200898878764036</v>
      </c>
      <c r="BD39" s="1">
        <f t="shared" si="7"/>
        <v>1.2880375940546025</v>
      </c>
      <c r="BE39" s="1">
        <f t="shared" si="8"/>
        <v>0.8340239848133664</v>
      </c>
      <c r="BF39" s="1">
        <f t="shared" si="9"/>
        <v>0.7587592292765382</v>
      </c>
      <c r="BG39" s="1">
        <f>U39/(AP39/1.8)</f>
        <v>2.842389350234524</v>
      </c>
      <c r="BH39" s="1">
        <f>V39/(AQ39/1.8)</f>
        <v>2.839710600150624</v>
      </c>
      <c r="BJ39" s="1">
        <f t="shared" si="22"/>
        <v>0.9736024533118014</v>
      </c>
      <c r="BL39" s="1">
        <f t="shared" si="23"/>
        <v>1.191859783048441</v>
      </c>
      <c r="BM39" s="1">
        <f t="shared" si="10"/>
        <v>1.3776874797293774</v>
      </c>
      <c r="BN39" s="1">
        <f t="shared" si="11"/>
        <v>1.1734120407671076</v>
      </c>
      <c r="BO39" s="1">
        <f t="shared" si="12"/>
        <v>0.8071493802604327</v>
      </c>
      <c r="BP39" s="1">
        <f t="shared" si="13"/>
        <v>2.5276691385422008</v>
      </c>
      <c r="BQ39" s="1">
        <f t="shared" si="14"/>
        <v>2.7856711988137457</v>
      </c>
      <c r="BS39" s="1">
        <f t="shared" si="24"/>
        <v>1.3905712772607626</v>
      </c>
      <c r="BT39" s="1">
        <f t="shared" si="15"/>
        <v>1.640289004781675</v>
      </c>
      <c r="BU39" s="1">
        <f t="shared" si="16"/>
        <v>1.4255665410713512</v>
      </c>
      <c r="BV39" s="1">
        <f t="shared" si="17"/>
        <v>0.9975264793847153</v>
      </c>
      <c r="BW39" s="1">
        <f t="shared" si="18"/>
        <v>3.177783481029483</v>
      </c>
      <c r="BX39" s="1">
        <f>AC39/(AQ39/1.8)</f>
        <v>3.562603523539172</v>
      </c>
      <c r="BZ39" s="1">
        <f t="shared" si="25"/>
        <v>1.0884848667789813</v>
      </c>
    </row>
    <row r="40" spans="1:78" ht="12.75">
      <c r="A40" s="26" t="s">
        <v>73</v>
      </c>
      <c r="B40" t="s">
        <v>73</v>
      </c>
      <c r="C40" s="20"/>
      <c r="D40" s="27">
        <v>359000</v>
      </c>
      <c r="E40" s="28">
        <v>186510</v>
      </c>
      <c r="F40" s="28">
        <v>462000</v>
      </c>
      <c r="G40" s="28">
        <v>1487810</v>
      </c>
      <c r="H40" s="28">
        <v>1103037</v>
      </c>
      <c r="I40" s="28">
        <v>4697823</v>
      </c>
      <c r="J40" s="28">
        <v>2822749</v>
      </c>
      <c r="K40" s="29">
        <v>600</v>
      </c>
      <c r="L40" s="29">
        <v>510050</v>
      </c>
      <c r="M40" s="29">
        <v>704000</v>
      </c>
      <c r="N40" s="23">
        <v>0</v>
      </c>
      <c r="O40" s="24">
        <f>SUM(K40:N40)</f>
        <v>1214650</v>
      </c>
      <c r="Q40" s="1">
        <f>Q$2*F40+Q$3*E40+Q$4*D40</f>
        <v>753748</v>
      </c>
      <c r="R40" s="1">
        <f>R$2*G40+R$3*F40+R$4*E40</f>
        <v>1831640.2</v>
      </c>
      <c r="S40" s="1">
        <f>S$2*H40+S$3*G40+S$4*F40</f>
        <v>2436042.04</v>
      </c>
      <c r="T40" s="1">
        <f>T$2*I40+T$3*H40+T$4*G40</f>
        <v>5948331.76</v>
      </c>
      <c r="U40" s="1">
        <f>U$2*J40+U$3*I40+U$4*H40</f>
        <v>6906705.98</v>
      </c>
      <c r="V40" s="1">
        <f>V$2*(O40+0.25*J40)+V$3*(0.75*J40+0.25*I40)+V$4*(0.75*I40+0.25*H40)</f>
        <v>6299487.52</v>
      </c>
      <c r="X40" s="1">
        <f t="shared" si="19"/>
        <v>1007510</v>
      </c>
      <c r="Y40" s="1">
        <f t="shared" si="0"/>
        <v>2136320</v>
      </c>
      <c r="Z40" s="1">
        <f t="shared" si="1"/>
        <v>3052847</v>
      </c>
      <c r="AA40" s="1">
        <f t="shared" si="2"/>
        <v>7288670</v>
      </c>
      <c r="AB40" s="1">
        <f t="shared" si="3"/>
        <v>8623609</v>
      </c>
      <c r="AC40" s="25">
        <f>AC$2*(O40+0.25*J40)+AC$3*(0.75*J40+0.25*I40)+AC$4*(0.75*I40+0.25*H40)</f>
        <v>9010981.25</v>
      </c>
      <c r="AD40" s="25"/>
      <c r="AE40" s="1">
        <f>INDEX('Population at risk'!AD$5:AD$47,MATCH($B40,'Population at risk'!$A$5:$A$47,0))</f>
        <v>11987121</v>
      </c>
      <c r="AF40" s="1">
        <f>INDEX('Population at risk'!AE$5:AE$47,MATCH($B40,'Population at risk'!$A$5:$A$47,0))</f>
        <v>12267493</v>
      </c>
      <c r="AG40" s="1">
        <f>INDEX('Population at risk'!AF$5:AF$47,MATCH($B40,'Population at risk'!$A$5:$A$47,0))</f>
        <v>12548243</v>
      </c>
      <c r="AH40" s="1">
        <f>INDEX('Population at risk'!AG$5:AG$47,MATCH($B40,'Population at risk'!$A$5:$A$47,0))</f>
        <v>12765060.498073839</v>
      </c>
      <c r="AI40" s="1">
        <f>INDEX('Population at risk'!AH$5:AH$47,MATCH($B40,'Population at risk'!$A$5:$A$47,0))</f>
        <v>12985624.323619265</v>
      </c>
      <c r="AJ40" s="1">
        <f>INDEX('Population at risk'!AI$5:AI$47,MATCH($B40,'Population at risk'!$A$5:$A$47,0))</f>
        <v>13209999.208356028</v>
      </c>
      <c r="AL40" s="1">
        <f>INDEX('Population at risk'!AM$5:AM$47,MATCH($B40,'Population at risk'!$A$5:$A$47,0))</f>
        <v>11048405.900710756</v>
      </c>
      <c r="AM40" s="1">
        <f>INDEX('Population at risk'!AN$5:AN$47,MATCH($B40,'Population at risk'!$A$5:$A$47,0))</f>
        <v>11335689.996260064</v>
      </c>
      <c r="AN40" s="1">
        <f>INDEX('Population at risk'!AO$5:AO$47,MATCH($B40,'Population at risk'!$A$5:$A$47,0))</f>
        <v>11630444.142448107</v>
      </c>
      <c r="AO40" s="1">
        <f>INDEX('Population at risk'!AP$5:AP$47,MATCH($B40,'Population at risk'!$A$5:$A$47,0))</f>
        <v>11932862.577861039</v>
      </c>
      <c r="AP40" s="1">
        <f>INDEX('Population at risk'!AQ$5:AQ$47,MATCH($B40,'Population at risk'!$A$5:$A$47,0))</f>
        <v>12243144.59173731</v>
      </c>
      <c r="AQ40" s="1">
        <f>INDEX('Population at risk'!AR$5:AR$47,MATCH($B40,'Population at risk'!$A$5:$A$47,0))</f>
        <v>12561494.655296288</v>
      </c>
      <c r="AS40" t="s">
        <v>73</v>
      </c>
      <c r="AT40">
        <v>13310970</v>
      </c>
      <c r="AV40" s="1">
        <f t="shared" si="20"/>
        <v>0.11318367437852676</v>
      </c>
      <c r="AW40" s="1">
        <f t="shared" si="4"/>
        <v>0.2687551857580029</v>
      </c>
      <c r="AX40" s="1">
        <f t="shared" si="5"/>
        <v>0.34944140562148823</v>
      </c>
      <c r="AY40" s="1">
        <f t="shared" si="6"/>
        <v>0.8387737112264853</v>
      </c>
      <c r="AZ40" s="1">
        <f>U40/(AI40/1.8)</f>
        <v>0.9573718178022125</v>
      </c>
      <c r="BA40" s="1">
        <f>V40/(AJ40/1.8)</f>
        <v>0.8583707960275598</v>
      </c>
      <c r="BC40" s="1">
        <f t="shared" si="21"/>
        <v>0.12280019508630825</v>
      </c>
      <c r="BD40" s="1">
        <f t="shared" si="7"/>
        <v>0.2908470821880053</v>
      </c>
      <c r="BE40" s="1">
        <f t="shared" si="8"/>
        <v>0.3770170440865917</v>
      </c>
      <c r="BF40" s="1">
        <f t="shared" si="9"/>
        <v>0.897269795754174</v>
      </c>
      <c r="BG40" s="1">
        <f>U40/(AP40/1.8)</f>
        <v>1.015431180351345</v>
      </c>
      <c r="BH40" s="1">
        <f>V40/(AQ40/1.8)</f>
        <v>0.9026853767930488</v>
      </c>
      <c r="BJ40" s="1">
        <f t="shared" si="22"/>
        <v>0.9339718115208735</v>
      </c>
      <c r="BL40" s="1">
        <f t="shared" si="23"/>
        <v>0.15128887078056524</v>
      </c>
      <c r="BM40" s="1">
        <f t="shared" si="10"/>
        <v>0.3134606231281322</v>
      </c>
      <c r="BN40" s="1">
        <f t="shared" si="11"/>
        <v>0.43791984264251177</v>
      </c>
      <c r="BO40" s="1">
        <f t="shared" si="12"/>
        <v>1.0277746824607419</v>
      </c>
      <c r="BP40" s="1">
        <f t="shared" si="13"/>
        <v>1.1953600237584632</v>
      </c>
      <c r="BQ40" s="1">
        <f t="shared" si="14"/>
        <v>1.227840062226509</v>
      </c>
      <c r="BS40" s="1">
        <f t="shared" si="24"/>
        <v>0.16414295567140003</v>
      </c>
      <c r="BT40" s="1">
        <f t="shared" si="15"/>
        <v>0.33922734313206243</v>
      </c>
      <c r="BU40" s="1">
        <f t="shared" si="16"/>
        <v>0.4724776227542523</v>
      </c>
      <c r="BV40" s="1">
        <f t="shared" si="17"/>
        <v>1.0994516960532772</v>
      </c>
      <c r="BW40" s="1">
        <f t="shared" si="18"/>
        <v>1.2678520688611217</v>
      </c>
      <c r="BX40" s="1">
        <f>AC40/(AQ40/1.8)</f>
        <v>1.291229005392386</v>
      </c>
      <c r="BZ40" s="1">
        <f t="shared" si="25"/>
        <v>1.1661431285623813</v>
      </c>
    </row>
    <row r="41" spans="1:78" ht="12.75">
      <c r="A41" s="26" t="s">
        <v>74</v>
      </c>
      <c r="B41" t="s">
        <v>74</v>
      </c>
      <c r="C41" s="20"/>
      <c r="D41" s="27">
        <v>67830</v>
      </c>
      <c r="E41" s="28">
        <v>95480</v>
      </c>
      <c r="F41" s="28">
        <v>1546220</v>
      </c>
      <c r="G41" s="28">
        <v>193230</v>
      </c>
      <c r="H41" s="28">
        <v>638126</v>
      </c>
      <c r="I41" s="28">
        <v>394145</v>
      </c>
      <c r="J41" s="28">
        <v>3396582</v>
      </c>
      <c r="K41" s="29">
        <v>0</v>
      </c>
      <c r="L41" s="29">
        <v>0</v>
      </c>
      <c r="M41" s="29">
        <v>0</v>
      </c>
      <c r="N41" s="23">
        <v>0</v>
      </c>
      <c r="O41" s="24">
        <f>SUM(K41:N41)</f>
        <v>0</v>
      </c>
      <c r="Q41" s="1">
        <f>Q$2*F41+Q$3*E41+Q$4*D41</f>
        <v>1532821.4000000001</v>
      </c>
      <c r="R41" s="1">
        <f>R$2*G41+R$3*F41+R$4*E41</f>
        <v>1462487.6</v>
      </c>
      <c r="S41" s="1">
        <f>S$2*H41+S$3*G41+S$4*F41</f>
        <v>1514769.92</v>
      </c>
      <c r="T41" s="1">
        <f>T$2*I41+T$3*H41+T$4*G41</f>
        <v>969729.2000000001</v>
      </c>
      <c r="U41" s="1">
        <f>U$2*J41+U$3*I41+U$4*H41</f>
        <v>3759234.44</v>
      </c>
      <c r="V41" s="1">
        <f>V$2*(O41+0.25*J41)+V$3*(0.75*J41+0.25*I41)+V$4*(0.75*I41+0.25*H41)</f>
        <v>3125562.185</v>
      </c>
      <c r="X41" s="1">
        <f t="shared" si="19"/>
        <v>1709530</v>
      </c>
      <c r="Y41" s="1">
        <f t="shared" si="0"/>
        <v>1834930</v>
      </c>
      <c r="Z41" s="1">
        <f t="shared" si="1"/>
        <v>2377576</v>
      </c>
      <c r="AA41" s="1">
        <f t="shared" si="2"/>
        <v>1225501</v>
      </c>
      <c r="AB41" s="1">
        <f t="shared" si="3"/>
        <v>4428853</v>
      </c>
      <c r="AC41" s="25">
        <f>AC$2*(O41+0.25*J41)+AC$3*(0.75*J41+0.25*I41)+AC$4*(0.75*I41+0.25*H41)</f>
        <v>3950258.5</v>
      </c>
      <c r="AD41" s="25"/>
      <c r="AE41" s="1">
        <f>INDEX('Population at risk'!AD$5:AD$47,MATCH($B41,'Population at risk'!$A$5:$A$47,0))</f>
        <v>6003164.614210659</v>
      </c>
      <c r="AF41" s="1">
        <f>INDEX('Population at risk'!AE$5:AE$47,MATCH($B41,'Population at risk'!$A$5:$A$47,0))</f>
        <v>6142428.236663498</v>
      </c>
      <c r="AG41" s="1">
        <f>INDEX('Population at risk'!AF$5:AF$47,MATCH($B41,'Population at risk'!$A$5:$A$47,0))</f>
        <v>6284433.906580936</v>
      </c>
      <c r="AH41" s="1">
        <f>INDEX('Population at risk'!AG$5:AG$47,MATCH($B41,'Population at risk'!$A$5:$A$47,0))</f>
        <v>6421169.508668689</v>
      </c>
      <c r="AI41" s="1">
        <f>INDEX('Population at risk'!AH$5:AH$47,MATCH($B41,'Population at risk'!$A$5:$A$47,0))</f>
        <v>6560880.179816954</v>
      </c>
      <c r="AJ41" s="1">
        <f>INDEX('Population at risk'!AI$5:AI$47,MATCH($B41,'Population at risk'!$A$5:$A$47,0))</f>
        <v>6703630.651052468</v>
      </c>
      <c r="AL41" s="1">
        <f>INDEX('Population at risk'!AM$5:AM$47,MATCH($B41,'Population at risk'!$A$5:$A$47,0))</f>
        <v>5399556.167426236</v>
      </c>
      <c r="AM41" s="1">
        <f>INDEX('Population at risk'!AN$5:AN$47,MATCH($B41,'Population at risk'!$A$5:$A$47,0))</f>
        <v>5502138.082524924</v>
      </c>
      <c r="AN41" s="1">
        <f>INDEX('Population at risk'!AO$5:AO$47,MATCH($B41,'Population at risk'!$A$5:$A$47,0))</f>
        <v>5606668.870638176</v>
      </c>
      <c r="AO41" s="1">
        <f>INDEX('Population at risk'!AP$5:AP$47,MATCH($B41,'Population at risk'!$A$5:$A$47,0))</f>
        <v>5713185.556869522</v>
      </c>
      <c r="AP41" s="1">
        <f>INDEX('Population at risk'!AQ$5:AQ$47,MATCH($B41,'Population at risk'!$A$5:$A$47,0))</f>
        <v>5821725.869733273</v>
      </c>
      <c r="AQ41" s="1">
        <f>INDEX('Population at risk'!AR$5:AR$47,MATCH($B41,'Population at risk'!$A$5:$A$47,0))</f>
        <v>5932328.254518073</v>
      </c>
      <c r="AS41" t="s">
        <v>74</v>
      </c>
      <c r="AT41">
        <v>6185248</v>
      </c>
      <c r="AV41" s="1">
        <f t="shared" si="20"/>
        <v>0.4596040084372707</v>
      </c>
      <c r="AW41" s="1">
        <f t="shared" si="4"/>
        <v>0.42857280192335373</v>
      </c>
      <c r="AX41" s="1">
        <f t="shared" si="5"/>
        <v>0.4338633990795531</v>
      </c>
      <c r="AY41" s="1">
        <f t="shared" si="6"/>
        <v>0.27183717197366125</v>
      </c>
      <c r="AZ41" s="1">
        <f>U41/(AI41/1.8)</f>
        <v>1.0313588735877182</v>
      </c>
      <c r="BA41" s="1">
        <f>V41/(AJ41/1.8)</f>
        <v>0.8392484947118495</v>
      </c>
      <c r="BC41" s="1">
        <f t="shared" si="21"/>
        <v>0.5109824649375114</v>
      </c>
      <c r="BD41" s="1">
        <f t="shared" si="7"/>
        <v>0.47844631314522734</v>
      </c>
      <c r="BE41" s="1">
        <f t="shared" si="8"/>
        <v>0.48631119813031654</v>
      </c>
      <c r="BF41" s="1">
        <f t="shared" si="9"/>
        <v>0.3055235196940522</v>
      </c>
      <c r="BG41" s="1">
        <f>U41/(AP41/1.8)</f>
        <v>1.1623051554486914</v>
      </c>
      <c r="BH41" s="1">
        <f>V41/(AQ41/1.8)</f>
        <v>0.9483649069343421</v>
      </c>
      <c r="BJ41" s="1">
        <f t="shared" si="22"/>
        <v>1.0939936429388117</v>
      </c>
      <c r="BL41" s="1">
        <f t="shared" si="23"/>
        <v>0.512588642449647</v>
      </c>
      <c r="BM41" s="1">
        <f t="shared" si="10"/>
        <v>0.5377147070739057</v>
      </c>
      <c r="BN41" s="1">
        <f t="shared" si="11"/>
        <v>0.6809900244982207</v>
      </c>
      <c r="BO41" s="1">
        <f t="shared" si="12"/>
        <v>0.34353583050906766</v>
      </c>
      <c r="BP41" s="1">
        <f t="shared" si="13"/>
        <v>1.21507102423907</v>
      </c>
      <c r="BQ41" s="1">
        <f t="shared" si="14"/>
        <v>1.0606887029021592</v>
      </c>
      <c r="BS41" s="1">
        <f t="shared" si="24"/>
        <v>0.5698901733004405</v>
      </c>
      <c r="BT41" s="1">
        <f t="shared" si="15"/>
        <v>0.6002891876687173</v>
      </c>
      <c r="BU41" s="1">
        <f t="shared" si="16"/>
        <v>0.7633118521431199</v>
      </c>
      <c r="BV41" s="1">
        <f t="shared" si="17"/>
        <v>0.38610715126303374</v>
      </c>
      <c r="BW41" s="1">
        <f t="shared" si="18"/>
        <v>1.3693422841232545</v>
      </c>
      <c r="BX41" s="1">
        <f>AC41/(AQ41/1.8)</f>
        <v>1.1985960646369587</v>
      </c>
      <c r="BZ41" s="1">
        <f t="shared" si="25"/>
        <v>1.2888626939453356</v>
      </c>
    </row>
    <row r="42" spans="1:78" ht="12.75">
      <c r="A42" s="26" t="s">
        <v>75</v>
      </c>
      <c r="B42" t="s">
        <v>75</v>
      </c>
      <c r="C42" s="20"/>
      <c r="D42" s="27">
        <v>300</v>
      </c>
      <c r="E42" s="28">
        <v>359600</v>
      </c>
      <c r="F42" s="28">
        <v>346650</v>
      </c>
      <c r="G42" s="28">
        <v>158000</v>
      </c>
      <c r="H42" s="28">
        <v>415099</v>
      </c>
      <c r="I42" s="28">
        <v>300000</v>
      </c>
      <c r="J42" s="28">
        <v>0</v>
      </c>
      <c r="K42" s="29">
        <v>0</v>
      </c>
      <c r="L42" s="29">
        <v>0</v>
      </c>
      <c r="M42" s="29">
        <v>238000</v>
      </c>
      <c r="N42" s="23">
        <v>0</v>
      </c>
      <c r="O42" s="24">
        <f>SUM(K42:N42)</f>
        <v>238000</v>
      </c>
      <c r="Q42" s="1">
        <f>Q$2*F42+Q$3*E42+Q$4*D42</f>
        <v>606748</v>
      </c>
      <c r="R42" s="1">
        <f>R$2*G42+R$3*F42+R$4*E42</f>
        <v>602480</v>
      </c>
      <c r="S42" s="1">
        <f>S$2*H42+S$3*G42+S$4*F42</f>
        <v>681616.0800000001</v>
      </c>
      <c r="T42" s="1">
        <f>T$2*I42+T$3*H42+T$4*G42</f>
        <v>687079.2</v>
      </c>
      <c r="U42" s="1">
        <f>U$2*J42+U$3*I42+U$4*H42</f>
        <v>447549.5</v>
      </c>
      <c r="V42" s="1">
        <f>V$2*(O42+0.25*J42)+V$3*(0.75*J42+0.25*I42)+V$4*(0.75*I42+0.25*H42)</f>
        <v>443347.375</v>
      </c>
      <c r="X42" s="1">
        <f t="shared" si="19"/>
        <v>706550</v>
      </c>
      <c r="Y42" s="1">
        <f t="shared" si="0"/>
        <v>864250</v>
      </c>
      <c r="Z42" s="1">
        <f t="shared" si="1"/>
        <v>919749</v>
      </c>
      <c r="AA42" s="1">
        <f t="shared" si="2"/>
        <v>873099</v>
      </c>
      <c r="AB42" s="1">
        <f t="shared" si="3"/>
        <v>715099</v>
      </c>
      <c r="AC42" s="25">
        <f>AC$2*(O42+0.25*J42)+AC$3*(0.75*J42+0.25*I42)+AC$4*(0.75*I42+0.25*H42)</f>
        <v>641774.75</v>
      </c>
      <c r="AD42" s="25"/>
      <c r="AE42" s="1">
        <f>INDEX('Population at risk'!AD$5:AD$47,MATCH($B42,'Population at risk'!$A$5:$A$47,0))</f>
        <v>1380640.056957064</v>
      </c>
      <c r="AF42" s="1">
        <f>INDEX('Population at risk'!AE$5:AE$47,MATCH($B42,'Population at risk'!$A$5:$A$47,0))</f>
        <v>1420429.1062913924</v>
      </c>
      <c r="AG42" s="1">
        <f>INDEX('Population at risk'!AF$5:AF$47,MATCH($B42,'Population at risk'!$A$5:$A$47,0))</f>
        <v>1461105.887503327</v>
      </c>
      <c r="AH42" s="1">
        <f>INDEX('Population at risk'!AG$5:AG$47,MATCH($B42,'Population at risk'!$A$5:$A$47,0))</f>
        <v>1500585.7970063426</v>
      </c>
      <c r="AI42" s="1">
        <f>INDEX('Population at risk'!AH$5:AH$47,MATCH($B42,'Population at risk'!$A$5:$A$47,0))</f>
        <v>1541132.47604858</v>
      </c>
      <c r="AJ42" s="1">
        <f>INDEX('Population at risk'!AI$5:AI$47,MATCH($B42,'Population at risk'!$A$5:$A$47,0))</f>
        <v>1582774.7493478297</v>
      </c>
      <c r="AL42" s="1">
        <f>INDEX('Population at risk'!AM$5:AM$47,MATCH($B42,'Population at risk'!$A$5:$A$47,0))</f>
        <v>1993791.7821227345</v>
      </c>
      <c r="AM42" s="1">
        <f>INDEX('Population at risk'!AN$5:AN$47,MATCH($B42,'Population at risk'!$A$5:$A$47,0))</f>
        <v>2043631.2374975344</v>
      </c>
      <c r="AN42" s="1">
        <f>INDEX('Population at risk'!AO$5:AO$47,MATCH($B42,'Population at risk'!$A$5:$A$47,0))</f>
        <v>2094716.545791545</v>
      </c>
      <c r="AO42" s="1">
        <f>INDEX('Population at risk'!AP$5:AP$47,MATCH($B42,'Population at risk'!$A$5:$A$47,0))</f>
        <v>2147078.849991476</v>
      </c>
      <c r="AP42" s="1">
        <f>INDEX('Population at risk'!AQ$5:AQ$47,MATCH($B42,'Population at risk'!$A$5:$A$47,0))</f>
        <v>2200750.071575305</v>
      </c>
      <c r="AQ42" s="1">
        <f>INDEX('Population at risk'!AR$5:AR$47,MATCH($B42,'Population at risk'!$A$5:$A$47,0))</f>
        <v>2255762.9299724777</v>
      </c>
      <c r="AS42" t="s">
        <v>75</v>
      </c>
      <c r="AT42">
        <v>8348101.5200000005</v>
      </c>
      <c r="AV42" s="1">
        <f t="shared" si="20"/>
        <v>0.791043541360878</v>
      </c>
      <c r="AW42" s="1">
        <f t="shared" si="4"/>
        <v>0.7634763292280276</v>
      </c>
      <c r="AX42" s="1">
        <f t="shared" si="5"/>
        <v>0.8397125454723119</v>
      </c>
      <c r="AY42" s="1">
        <f t="shared" si="6"/>
        <v>0.8241731745477614</v>
      </c>
      <c r="AZ42" s="1">
        <f>U42/(AI42/1.8)</f>
        <v>0.5227254064916649</v>
      </c>
      <c r="BA42" s="1">
        <f>V42/(AJ42/1.8)</f>
        <v>0.504193837644188</v>
      </c>
      <c r="BC42" s="1">
        <f t="shared" si="21"/>
        <v>0.5477735487690807</v>
      </c>
      <c r="BD42" s="1">
        <f t="shared" si="7"/>
        <v>0.5306554235919524</v>
      </c>
      <c r="BE42" s="1">
        <f t="shared" si="8"/>
        <v>0.5857159750157889</v>
      </c>
      <c r="BF42" s="1">
        <f t="shared" si="9"/>
        <v>0.5760117100519665</v>
      </c>
      <c r="BG42" s="1">
        <f>U42/(AP42/1.8)</f>
        <v>0.3660520612517152</v>
      </c>
      <c r="BH42" s="1">
        <f>V42/(AQ42/1.8)</f>
        <v>0.3537717835489639</v>
      </c>
      <c r="BJ42" s="1">
        <f t="shared" si="22"/>
        <v>0.09649967697086653</v>
      </c>
      <c r="BL42" s="1">
        <f t="shared" si="23"/>
        <v>0.9211597139974558</v>
      </c>
      <c r="BM42" s="1">
        <f t="shared" si="10"/>
        <v>1.095197214074032</v>
      </c>
      <c r="BN42" s="1">
        <f t="shared" si="11"/>
        <v>1.1330788645502807</v>
      </c>
      <c r="BO42" s="1">
        <f t="shared" si="12"/>
        <v>1.0473097927058133</v>
      </c>
      <c r="BP42" s="1">
        <f t="shared" si="13"/>
        <v>0.8352158039653337</v>
      </c>
      <c r="BQ42" s="1">
        <f t="shared" si="14"/>
        <v>0.7298540430190646</v>
      </c>
      <c r="BS42" s="1">
        <f t="shared" si="24"/>
        <v>0.6378750335935083</v>
      </c>
      <c r="BT42" s="1">
        <f t="shared" si="15"/>
        <v>0.7612185464070921</v>
      </c>
      <c r="BU42" s="1">
        <f t="shared" si="16"/>
        <v>0.7903447382062887</v>
      </c>
      <c r="BV42" s="1">
        <f t="shared" si="17"/>
        <v>0.7319611014780566</v>
      </c>
      <c r="BW42" s="1">
        <f t="shared" si="18"/>
        <v>0.5848815895203553</v>
      </c>
      <c r="BX42" s="1">
        <f>AC42/(AQ42/1.8)</f>
        <v>0.5121081362987441</v>
      </c>
      <c r="BZ42" s="1">
        <f t="shared" si="25"/>
        <v>0.15418813450174715</v>
      </c>
    </row>
    <row r="43" spans="1:78" ht="12.75">
      <c r="A43" s="26" t="s">
        <v>76</v>
      </c>
      <c r="B43" t="s">
        <v>76</v>
      </c>
      <c r="C43" s="20"/>
      <c r="D43" s="27">
        <v>34100</v>
      </c>
      <c r="E43" s="28">
        <v>125</v>
      </c>
      <c r="F43" s="28">
        <v>0</v>
      </c>
      <c r="G43" s="28">
        <v>125720</v>
      </c>
      <c r="H43" s="28">
        <v>22920</v>
      </c>
      <c r="I43" s="28">
        <v>44885</v>
      </c>
      <c r="J43" s="28">
        <v>22123</v>
      </c>
      <c r="K43" s="29">
        <v>6000</v>
      </c>
      <c r="L43" s="29">
        <v>0</v>
      </c>
      <c r="M43" s="29">
        <v>0</v>
      </c>
      <c r="N43" s="23">
        <v>0</v>
      </c>
      <c r="O43" s="24">
        <f>SUM(K43:N43)</f>
        <v>6000</v>
      </c>
      <c r="Q43" s="1">
        <f>Q$2*F43+Q$3*E43+Q$4*D43</f>
        <v>17150</v>
      </c>
      <c r="R43" s="1">
        <f>R$2*G43+R$3*F43+R$4*E43</f>
        <v>115724.90000000001</v>
      </c>
      <c r="S43" s="1">
        <f>S$2*H43+S$3*G43+S$4*F43</f>
        <v>121662.4</v>
      </c>
      <c r="T43" s="1">
        <f>T$2*I43+T$3*H43+T$4*G43</f>
        <v>122490.20000000001</v>
      </c>
      <c r="U43" s="1">
        <f>U$2*J43+U$3*I43+U$4*H43</f>
        <v>67721.16</v>
      </c>
      <c r="V43" s="1">
        <f>V$2*(O43+0.25*J43)+V$3*(0.75*J43+0.25*I43)+V$4*(0.75*I43+0.25*H43)</f>
        <v>52555.965000000004</v>
      </c>
      <c r="X43" s="1">
        <f t="shared" si="19"/>
        <v>34225</v>
      </c>
      <c r="Y43" s="1">
        <f t="shared" si="0"/>
        <v>125845</v>
      </c>
      <c r="Z43" s="1">
        <f t="shared" si="1"/>
        <v>148640</v>
      </c>
      <c r="AA43" s="1">
        <f t="shared" si="2"/>
        <v>193525</v>
      </c>
      <c r="AB43" s="1">
        <f t="shared" si="3"/>
        <v>89928</v>
      </c>
      <c r="AC43" s="25">
        <f>AC$2*(O43+0.25*J43)+AC$3*(0.75*J43+0.25*I43)+AC$4*(0.75*I43+0.25*H43)</f>
        <v>78738</v>
      </c>
      <c r="AD43" s="25"/>
      <c r="AE43" s="1">
        <f>INDEX('Population at risk'!AD$5:AD$47,MATCH($B43,'Population at risk'!$A$5:$A$47,0))</f>
        <v>11606568.28936923</v>
      </c>
      <c r="AF43" s="1">
        <f>INDEX('Population at risk'!AE$5:AE$47,MATCH($B43,'Population at risk'!$A$5:$A$47,0))</f>
        <v>11556712.011233404</v>
      </c>
      <c r="AG43" s="1">
        <f>INDEX('Population at risk'!AF$5:AF$47,MATCH($B43,'Population at risk'!$A$5:$A$47,0))</f>
        <v>11501102.307726353</v>
      </c>
      <c r="AH43" s="1">
        <f>INDEX('Population at risk'!AG$5:AG$47,MATCH($B43,'Population at risk'!$A$5:$A$47,0))</f>
        <v>11432880.578354733</v>
      </c>
      <c r="AI43" s="1">
        <f>INDEX('Population at risk'!AH$5:AH$47,MATCH($B43,'Population at risk'!$A$5:$A$47,0))</f>
        <v>11365063.52361637</v>
      </c>
      <c r="AJ43" s="1">
        <f>INDEX('Population at risk'!AI$5:AI$47,MATCH($B43,'Population at risk'!$A$5:$A$47,0))</f>
        <v>11297648.7430802</v>
      </c>
      <c r="AL43" s="1">
        <f>INDEX('Population at risk'!AM$5:AM$47,MATCH($B43,'Population at risk'!$A$5:$A$47,0))</f>
        <v>12920434.94965508</v>
      </c>
      <c r="AM43" s="1">
        <f>INDEX('Population at risk'!AN$5:AN$47,MATCH($B43,'Population at risk'!$A$5:$A$47,0))</f>
        <v>13153003.855607204</v>
      </c>
      <c r="AN43" s="1">
        <f>INDEX('Population at risk'!AO$5:AO$47,MATCH($B43,'Population at risk'!$A$5:$A$47,0))</f>
        <v>13389759.021250006</v>
      </c>
      <c r="AO43" s="1">
        <f>INDEX('Population at risk'!AP$5:AP$47,MATCH($B43,'Population at risk'!$A$5:$A$47,0))</f>
        <v>13630775.799606826</v>
      </c>
      <c r="AP43" s="1">
        <f>INDEX('Population at risk'!AQ$5:AQ$47,MATCH($B43,'Population at risk'!$A$5:$A$47,0))</f>
        <v>13876130.900061699</v>
      </c>
      <c r="AQ43" s="1">
        <f>INDEX('Population at risk'!AR$5:AR$47,MATCH($B43,'Population at risk'!$A$5:$A$47,0))</f>
        <v>14125902.412773969</v>
      </c>
      <c r="AS43" t="s">
        <v>76</v>
      </c>
      <c r="AT43">
        <v>3813650</v>
      </c>
      <c r="AV43" s="1">
        <f t="shared" si="20"/>
        <v>0.002659700889217588</v>
      </c>
      <c r="AW43" s="1">
        <f t="shared" si="4"/>
        <v>0.01802457479233909</v>
      </c>
      <c r="AX43" s="1">
        <f t="shared" si="5"/>
        <v>0.019040985302155134</v>
      </c>
      <c r="AY43" s="1">
        <f t="shared" si="6"/>
        <v>0.01928493510353179</v>
      </c>
      <c r="AZ43" s="1">
        <f>U43/(AI43/1.8)</f>
        <v>0.01072568470441879</v>
      </c>
      <c r="BA43" s="1">
        <f>V43/(AJ43/1.8)</f>
        <v>0.008373488957863278</v>
      </c>
      <c r="BC43" s="1">
        <f t="shared" si="21"/>
        <v>0.002389238452133076</v>
      </c>
      <c r="BD43" s="1">
        <f t="shared" si="7"/>
        <v>0.015837053063068818</v>
      </c>
      <c r="BE43" s="1">
        <f t="shared" si="8"/>
        <v>0.016355209952057515</v>
      </c>
      <c r="BF43" s="1">
        <f t="shared" si="9"/>
        <v>0.016175334642827867</v>
      </c>
      <c r="BG43" s="1">
        <f>U43/(AP43/1.8)</f>
        <v>0.008784731772706035</v>
      </c>
      <c r="BH43" s="1">
        <f>V43/(AQ43/1.8)</f>
        <v>0.00669696945622767</v>
      </c>
      <c r="BJ43" s="1">
        <f t="shared" si="22"/>
        <v>0.03196362749596843</v>
      </c>
      <c r="BL43" s="1">
        <f t="shared" si="23"/>
        <v>0.005307770433438598</v>
      </c>
      <c r="BM43" s="1">
        <f t="shared" si="10"/>
        <v>0.019600817237620537</v>
      </c>
      <c r="BN43" s="1">
        <f t="shared" si="11"/>
        <v>0.023263161464119886</v>
      </c>
      <c r="BO43" s="1">
        <f t="shared" si="12"/>
        <v>0.030468699258479368</v>
      </c>
      <c r="BP43" s="1">
        <f t="shared" si="13"/>
        <v>0.01424280644482423</v>
      </c>
      <c r="BQ43" s="1">
        <f t="shared" si="14"/>
        <v>0.012544946583403781</v>
      </c>
      <c r="BS43" s="1">
        <f t="shared" si="24"/>
        <v>0.0047680283396066775</v>
      </c>
      <c r="BT43" s="1">
        <f t="shared" si="15"/>
        <v>0.01722199753658802</v>
      </c>
      <c r="BU43" s="1">
        <f t="shared" si="16"/>
        <v>0.01998183832699198</v>
      </c>
      <c r="BV43" s="1">
        <f t="shared" si="17"/>
        <v>0.02555577210873411</v>
      </c>
      <c r="BW43" s="1">
        <f t="shared" si="18"/>
        <v>0.011665384332694661</v>
      </c>
      <c r="BX43" s="1">
        <f>AC43/(AQ43/1.8)</f>
        <v>0.010033228027388598</v>
      </c>
      <c r="BZ43" s="1">
        <f t="shared" si="25"/>
        <v>0.04244500675206167</v>
      </c>
    </row>
    <row r="44" spans="1:78" ht="12.75">
      <c r="A44" s="26" t="s">
        <v>77</v>
      </c>
      <c r="B44" t="s">
        <v>78</v>
      </c>
      <c r="C44" s="20"/>
      <c r="D44" s="27">
        <v>0</v>
      </c>
      <c r="E44" s="28">
        <v>0</v>
      </c>
      <c r="F44" s="28">
        <v>84548</v>
      </c>
      <c r="G44" s="28">
        <v>28114</v>
      </c>
      <c r="H44" s="28">
        <v>24000</v>
      </c>
      <c r="I44" s="28">
        <v>9000</v>
      </c>
      <c r="J44" s="28">
        <v>30126</v>
      </c>
      <c r="K44" s="29">
        <v>0</v>
      </c>
      <c r="L44" s="29">
        <v>0</v>
      </c>
      <c r="M44" s="29">
        <v>0</v>
      </c>
      <c r="N44" s="23">
        <f>AVERAGE(K44:M44)</f>
        <v>0</v>
      </c>
      <c r="O44" s="24">
        <f>SUM(K44:N44)</f>
        <v>0</v>
      </c>
      <c r="Q44" s="1">
        <f>Q$2*F44+Q$3*E44+Q$4*D44</f>
        <v>77784.16</v>
      </c>
      <c r="R44" s="1">
        <f>R$2*G44+R$3*F44+R$4*E44</f>
        <v>93503.28000000001</v>
      </c>
      <c r="S44" s="1">
        <f>S$2*H44+S$3*G44+S$4*F44</f>
        <v>86845.2</v>
      </c>
      <c r="T44" s="1">
        <f>T$2*I44+T$3*H44+T$4*G44</f>
        <v>41537</v>
      </c>
      <c r="U44" s="1">
        <f>U$2*J44+U$3*I44+U$4*H44</f>
        <v>46915.92</v>
      </c>
      <c r="V44" s="1">
        <f>V$2*(O44+0.25*J44)+V$3*(0.75*J44+0.25*I44)+V$4*(0.75*I44+0.25*H44)</f>
        <v>33179.58</v>
      </c>
      <c r="X44" s="1">
        <f t="shared" si="19"/>
        <v>84548</v>
      </c>
      <c r="Y44" s="1">
        <f t="shared" si="0"/>
        <v>112662</v>
      </c>
      <c r="Z44" s="1">
        <f t="shared" si="1"/>
        <v>136662</v>
      </c>
      <c r="AA44" s="1">
        <f t="shared" si="2"/>
        <v>61114</v>
      </c>
      <c r="AB44" s="1">
        <f t="shared" si="3"/>
        <v>63126</v>
      </c>
      <c r="AC44" s="25">
        <f>AC$2*(O44+0.25*J44)+AC$3*(0.75*J44+0.25*I44)+AC$4*(0.75*I44+0.25*H44)</f>
        <v>45126</v>
      </c>
      <c r="AD44" s="25"/>
      <c r="AE44" s="1">
        <f>INDEX('Population at risk'!AD$5:AD$47,MATCH($B44,'Population at risk'!$A$5:$A$47,0))</f>
        <v>0</v>
      </c>
      <c r="AF44" s="1">
        <f>INDEX('Population at risk'!AE$5:AE$47,MATCH($B44,'Population at risk'!$A$5:$A$47,0))</f>
        <v>0</v>
      </c>
      <c r="AG44" s="1">
        <f>INDEX('Population at risk'!AF$5:AF$47,MATCH($B44,'Population at risk'!$A$5:$A$47,0))</f>
        <v>0</v>
      </c>
      <c r="AH44" s="1">
        <f>INDEX('Population at risk'!AG$5:AG$47,MATCH($B44,'Population at risk'!$A$5:$A$47,0))</f>
        <v>0</v>
      </c>
      <c r="AI44" s="1">
        <f>INDEX('Population at risk'!AH$5:AH$47,MATCH($B44,'Population at risk'!$A$5:$A$47,0))</f>
        <v>0</v>
      </c>
      <c r="AJ44" s="1">
        <f>INDEX('Population at risk'!AI$5:AI$47,MATCH($B44,'Population at risk'!$A$5:$A$47,0))</f>
        <v>0</v>
      </c>
      <c r="AL44" s="1">
        <f>INDEX('Population at risk'!AM$5:AM$47,MATCH($B44,'Population at risk'!$A$5:$A$47,0))</f>
        <v>0</v>
      </c>
      <c r="AM44" s="1">
        <f>INDEX('Population at risk'!AN$5:AN$47,MATCH($B44,'Population at risk'!$A$5:$A$47,0))</f>
        <v>0</v>
      </c>
      <c r="AN44" s="1">
        <f>INDEX('Population at risk'!AO$5:AO$47,MATCH($B44,'Population at risk'!$A$5:$A$47,0))</f>
        <v>0</v>
      </c>
      <c r="AO44" s="1">
        <f>INDEX('Population at risk'!AP$5:AP$47,MATCH($B44,'Population at risk'!$A$5:$A$47,0))</f>
        <v>0</v>
      </c>
      <c r="AP44" s="1">
        <f>INDEX('Population at risk'!AQ$5:AQ$47,MATCH($B44,'Population at risk'!$A$5:$A$47,0))</f>
        <v>0</v>
      </c>
      <c r="AQ44" s="1">
        <f>INDEX('Population at risk'!AR$5:AR$47,MATCH($B44,'Population at risk'!$A$5:$A$47,0))</f>
        <v>0</v>
      </c>
      <c r="AS44" t="s">
        <v>77</v>
      </c>
      <c r="AT44">
        <v>165397</v>
      </c>
      <c r="AV44" s="1" t="e">
        <f t="shared" si="20"/>
        <v>#DIV/0!</v>
      </c>
      <c r="AW44" s="1" t="e">
        <f t="shared" si="4"/>
        <v>#DIV/0!</v>
      </c>
      <c r="AX44" s="1" t="e">
        <f t="shared" si="5"/>
        <v>#DIV/0!</v>
      </c>
      <c r="AY44" s="1" t="e">
        <f t="shared" si="6"/>
        <v>#DIV/0!</v>
      </c>
      <c r="AZ44" s="1" t="e">
        <f>U44/(AI44/1.8)</f>
        <v>#DIV/0!</v>
      </c>
      <c r="BA44" s="1" t="e">
        <f>V44/(AJ44/1.8)</f>
        <v>#DIV/0!</v>
      </c>
      <c r="BC44" s="1" t="e">
        <f t="shared" si="21"/>
        <v>#DIV/0!</v>
      </c>
      <c r="BD44" s="1" t="e">
        <f t="shared" si="7"/>
        <v>#DIV/0!</v>
      </c>
      <c r="BE44" s="1" t="e">
        <f t="shared" si="8"/>
        <v>#DIV/0!</v>
      </c>
      <c r="BF44" s="1" t="e">
        <f t="shared" si="9"/>
        <v>#DIV/0!</v>
      </c>
      <c r="BG44" s="1" t="e">
        <f>U44/(AP44/1.8)</f>
        <v>#DIV/0!</v>
      </c>
      <c r="BH44" s="1" t="e">
        <f>V44/(AQ44/1.8)</f>
        <v>#DIV/0!</v>
      </c>
      <c r="BJ44" s="1">
        <f t="shared" si="22"/>
        <v>0.5105815462190971</v>
      </c>
      <c r="BL44" s="1" t="e">
        <f t="shared" si="23"/>
        <v>#DIV/0!</v>
      </c>
      <c r="BM44" s="1" t="e">
        <f t="shared" si="10"/>
        <v>#DIV/0!</v>
      </c>
      <c r="BN44" s="1" t="e">
        <f t="shared" si="11"/>
        <v>#DIV/0!</v>
      </c>
      <c r="BO44" s="1" t="e">
        <f t="shared" si="12"/>
        <v>#DIV/0!</v>
      </c>
      <c r="BP44" s="1" t="e">
        <f t="shared" si="13"/>
        <v>#DIV/0!</v>
      </c>
      <c r="BQ44" s="1" t="e">
        <f t="shared" si="14"/>
        <v>#DIV/0!</v>
      </c>
      <c r="BS44" s="1" t="e">
        <f t="shared" si="24"/>
        <v>#DIV/0!</v>
      </c>
      <c r="BT44" s="1" t="e">
        <f t="shared" si="15"/>
        <v>#DIV/0!</v>
      </c>
      <c r="BU44" s="1" t="e">
        <f t="shared" si="16"/>
        <v>#DIV/0!</v>
      </c>
      <c r="BV44" s="1" t="e">
        <f t="shared" si="17"/>
        <v>#DIV/0!</v>
      </c>
      <c r="BW44" s="1" t="e">
        <f t="shared" si="18"/>
        <v>#DIV/0!</v>
      </c>
      <c r="BX44" s="1" t="e">
        <f>AC44/(AQ44/1.8)</f>
        <v>#DIV/0!</v>
      </c>
      <c r="BZ44" s="1">
        <f t="shared" si="25"/>
        <v>0.6869943227507149</v>
      </c>
    </row>
    <row r="45" spans="1:78" ht="12.75">
      <c r="A45" s="26" t="s">
        <v>79</v>
      </c>
      <c r="C45" s="20"/>
      <c r="D45" s="27">
        <v>109866</v>
      </c>
      <c r="E45" s="28">
        <v>550031</v>
      </c>
      <c r="F45" s="28">
        <v>613293</v>
      </c>
      <c r="G45" s="28">
        <v>2094769</v>
      </c>
      <c r="H45" s="28">
        <v>1509431</v>
      </c>
      <c r="I45" s="28">
        <v>3921930</v>
      </c>
      <c r="J45" s="28">
        <v>1435101</v>
      </c>
      <c r="K45" s="29">
        <v>57800</v>
      </c>
      <c r="L45" s="29">
        <v>0</v>
      </c>
      <c r="M45" s="29">
        <v>46600</v>
      </c>
      <c r="N45" s="22">
        <v>0</v>
      </c>
      <c r="O45" s="24">
        <f>SUM(K45:N45)</f>
        <v>104400</v>
      </c>
      <c r="Q45" s="1">
        <f>Q$2*F45+Q$3*E45+Q$4*D45</f>
        <v>1059187.36</v>
      </c>
      <c r="R45" s="1">
        <f>R$2*G45+R$3*F45+R$4*E45</f>
        <v>2692837.38</v>
      </c>
      <c r="S45" s="1">
        <f>S$2*H45+S$3*G45+S$4*F45</f>
        <v>3371138.22</v>
      </c>
      <c r="T45" s="1">
        <f>T$2*I45+T$3*H45+T$4*G45</f>
        <v>5863104.9</v>
      </c>
      <c r="U45" s="1">
        <f>U$2*J45+U$3*I45+U$4*H45</f>
        <v>5212552.42</v>
      </c>
      <c r="V45" s="1">
        <f>V$2*(O45+0.25*J45)+V$3*(0.75*J45+0.25*I45)+V$4*(0.75*I45+0.25*H45)</f>
        <v>3730970.455</v>
      </c>
      <c r="X45" s="1">
        <f t="shared" si="19"/>
        <v>1273190</v>
      </c>
      <c r="Y45" s="1">
        <f t="shared" si="0"/>
        <v>3258093</v>
      </c>
      <c r="Z45" s="1">
        <f t="shared" si="1"/>
        <v>4217493</v>
      </c>
      <c r="AA45" s="1">
        <f t="shared" si="2"/>
        <v>7526130</v>
      </c>
      <c r="AB45" s="1">
        <f t="shared" si="3"/>
        <v>6866462</v>
      </c>
      <c r="AC45" s="25">
        <f>AC$2*(O45+0.25*J45)+AC$3*(0.75*J45+0.25*I45)+AC$4*(0.75*I45+0.25*H45)</f>
        <v>5838788.75</v>
      </c>
      <c r="AD45" s="25"/>
      <c r="AE45" s="1" t="e">
        <f>INDEX('Population at risk'!AD$5:AD$47,MATCH($B45,'Population at risk'!$A$5:$A$47,0))</f>
        <v>#N/A</v>
      </c>
      <c r="AF45" s="1" t="e">
        <f>INDEX('Population at risk'!AE$5:AE$47,MATCH($B45,'Population at risk'!$A$5:$A$47,0))</f>
        <v>#N/A</v>
      </c>
      <c r="AG45" s="1" t="e">
        <f>INDEX('Population at risk'!AF$5:AF$47,MATCH($B45,'Population at risk'!$A$5:$A$47,0))</f>
        <v>#N/A</v>
      </c>
      <c r="AH45" s="1" t="e">
        <f>INDEX('Population at risk'!AG$5:AG$47,MATCH($B45,'Population at risk'!$A$5:$A$47,0))</f>
        <v>#N/A</v>
      </c>
      <c r="AI45" s="1" t="e">
        <f>INDEX('Population at risk'!AH$5:AH$47,MATCH($B45,'Population at risk'!$A$5:$A$47,0))</f>
        <v>#N/A</v>
      </c>
      <c r="AJ45" s="1" t="e">
        <f>INDEX('Population at risk'!AI$5:AI$47,MATCH($B45,'Population at risk'!$A$5:$A$47,0))</f>
        <v>#N/A</v>
      </c>
      <c r="AL45" s="1" t="e">
        <f>INDEX('Population at risk'!AM$5:AM$47,MATCH($B45,'Population at risk'!$A$5:$A$47,0))</f>
        <v>#N/A</v>
      </c>
      <c r="AM45" s="1" t="e">
        <f>INDEX('Population at risk'!AN$5:AN$47,MATCH($B45,'Population at risk'!$A$5:$A$47,0))</f>
        <v>#N/A</v>
      </c>
      <c r="AN45" s="1" t="e">
        <f>INDEX('Population at risk'!AO$5:AO$47,MATCH($B45,'Population at risk'!$A$5:$A$47,0))</f>
        <v>#N/A</v>
      </c>
      <c r="AO45" s="1" t="e">
        <f>INDEX('Population at risk'!AP$5:AP$47,MATCH($B45,'Population at risk'!$A$5:$A$47,0))</f>
        <v>#N/A</v>
      </c>
      <c r="AP45" s="1" t="e">
        <f>INDEX('Population at risk'!AQ$5:AQ$47,MATCH($B45,'Population at risk'!$A$5:$A$47,0))</f>
        <v>#N/A</v>
      </c>
      <c r="AQ45" s="1" t="e">
        <f>INDEX('Population at risk'!AR$5:AR$47,MATCH($B45,'Population at risk'!$A$5:$A$47,0))</f>
        <v>#N/A</v>
      </c>
      <c r="AS45" t="s">
        <v>80</v>
      </c>
      <c r="AT45">
        <v>31082266</v>
      </c>
      <c r="AV45" s="1" t="e">
        <f t="shared" si="20"/>
        <v>#N/A</v>
      </c>
      <c r="AW45" s="1" t="e">
        <f t="shared" si="4"/>
        <v>#N/A</v>
      </c>
      <c r="AX45" s="1" t="e">
        <f t="shared" si="5"/>
        <v>#N/A</v>
      </c>
      <c r="AY45" s="1" t="e">
        <f t="shared" si="6"/>
        <v>#N/A</v>
      </c>
      <c r="AZ45" s="1" t="e">
        <f>U45/(AI45/1.8)</f>
        <v>#N/A</v>
      </c>
      <c r="BA45" s="1" t="e">
        <f>V45/(AJ45/1.8)</f>
        <v>#N/A</v>
      </c>
      <c r="BC45" s="1" t="e">
        <f t="shared" si="21"/>
        <v>#N/A</v>
      </c>
      <c r="BD45" s="1" t="e">
        <f t="shared" si="7"/>
        <v>#N/A</v>
      </c>
      <c r="BE45" s="1" t="e">
        <f t="shared" si="8"/>
        <v>#N/A</v>
      </c>
      <c r="BF45" s="1" t="e">
        <f t="shared" si="9"/>
        <v>#N/A</v>
      </c>
      <c r="BG45" s="1" t="e">
        <f>U45/(AP45/1.8)</f>
        <v>#N/A</v>
      </c>
      <c r="BH45" s="1" t="e">
        <f>V45/(AQ45/1.8)</f>
        <v>#N/A</v>
      </c>
      <c r="BJ45" s="1">
        <f t="shared" si="22"/>
        <v>0.3018632668544822</v>
      </c>
      <c r="BL45" s="1" t="e">
        <f t="shared" si="23"/>
        <v>#N/A</v>
      </c>
      <c r="BM45" s="1" t="e">
        <f t="shared" si="10"/>
        <v>#N/A</v>
      </c>
      <c r="BN45" s="1" t="e">
        <f t="shared" si="11"/>
        <v>#N/A</v>
      </c>
      <c r="BO45" s="1" t="e">
        <f t="shared" si="12"/>
        <v>#N/A</v>
      </c>
      <c r="BP45" s="1" t="e">
        <f t="shared" si="13"/>
        <v>#N/A</v>
      </c>
      <c r="BQ45" s="1" t="e">
        <f t="shared" si="14"/>
        <v>#N/A</v>
      </c>
      <c r="BS45" s="1" t="e">
        <f t="shared" si="24"/>
        <v>#N/A</v>
      </c>
      <c r="BT45" s="1" t="e">
        <f t="shared" si="15"/>
        <v>#N/A</v>
      </c>
      <c r="BU45" s="1" t="e">
        <f t="shared" si="16"/>
        <v>#N/A</v>
      </c>
      <c r="BV45" s="1" t="e">
        <f t="shared" si="17"/>
        <v>#N/A</v>
      </c>
      <c r="BW45" s="1" t="e">
        <f t="shared" si="18"/>
        <v>#N/A</v>
      </c>
      <c r="BX45" s="1" t="e">
        <f>AC45/(AQ45/1.8)</f>
        <v>#N/A</v>
      </c>
      <c r="BZ45" s="1">
        <f t="shared" si="25"/>
        <v>0.3976425528306076</v>
      </c>
    </row>
    <row r="46" spans="1:78" ht="12.75">
      <c r="A46" s="26" t="s">
        <v>81</v>
      </c>
      <c r="C46" s="20"/>
      <c r="D46" s="27">
        <v>73244</v>
      </c>
      <c r="E46" s="28">
        <v>366687</v>
      </c>
      <c r="F46" s="28">
        <v>408862</v>
      </c>
      <c r="G46" s="28">
        <v>1396512</v>
      </c>
      <c r="H46" s="28">
        <v>1006288</v>
      </c>
      <c r="I46" s="28">
        <v>5705850</v>
      </c>
      <c r="J46" s="28">
        <v>0</v>
      </c>
      <c r="K46" s="29">
        <v>23350</v>
      </c>
      <c r="L46" s="29">
        <v>75900</v>
      </c>
      <c r="M46" s="29">
        <v>0</v>
      </c>
      <c r="N46" s="23">
        <v>0</v>
      </c>
      <c r="O46" s="24">
        <f>SUM(K46:N46)</f>
        <v>99250</v>
      </c>
      <c r="Q46" s="1">
        <f>Q$2*F46+Q$3*E46+Q$4*D46</f>
        <v>706124.6400000001</v>
      </c>
      <c r="R46" s="1">
        <f>R$2*G46+R$3*F46+R$4*E46</f>
        <v>1795224.1400000001</v>
      </c>
      <c r="S46" s="1">
        <f>S$2*H46+S$3*G46+S$4*F46</f>
        <v>2247425.56</v>
      </c>
      <c r="T46" s="1">
        <f>T$2*I46+T$3*H46+T$4*G46</f>
        <v>6752668.4</v>
      </c>
      <c r="U46" s="1">
        <f>U$2*J46+U$3*I46+U$4*H46</f>
        <v>5067824</v>
      </c>
      <c r="V46" s="1">
        <f>V$2*(O46+0.25*J46)+V$3*(0.75*J46+0.25*I46)+V$4*(0.75*I46+0.25*H46)</f>
        <v>3497959.75</v>
      </c>
      <c r="X46" s="1">
        <f t="shared" si="19"/>
        <v>848793</v>
      </c>
      <c r="Y46" s="1">
        <f t="shared" si="0"/>
        <v>2172061</v>
      </c>
      <c r="Z46" s="1">
        <f t="shared" si="1"/>
        <v>2811662</v>
      </c>
      <c r="AA46" s="1">
        <f t="shared" si="2"/>
        <v>8108650</v>
      </c>
      <c r="AB46" s="1">
        <f t="shared" si="3"/>
        <v>6712138</v>
      </c>
      <c r="AC46" s="25">
        <f>AC$2*(O46+0.25*J46)+AC$3*(0.75*J46+0.25*I46)+AC$4*(0.75*I46+0.25*H46)</f>
        <v>6056672</v>
      </c>
      <c r="AD46" s="25"/>
      <c r="AE46" s="1" t="e">
        <f>INDEX('Population at risk'!AD$5:AD$47,MATCH($B46,'Population at risk'!$A$5:$A$47,0))</f>
        <v>#N/A</v>
      </c>
      <c r="AF46" s="1" t="e">
        <f>INDEX('Population at risk'!AE$5:AE$47,MATCH($B46,'Population at risk'!$A$5:$A$47,0))</f>
        <v>#N/A</v>
      </c>
      <c r="AG46" s="1" t="e">
        <f>INDEX('Population at risk'!AF$5:AF$47,MATCH($B46,'Population at risk'!$A$5:$A$47,0))</f>
        <v>#N/A</v>
      </c>
      <c r="AH46" s="1" t="e">
        <f>INDEX('Population at risk'!AG$5:AG$47,MATCH($B46,'Population at risk'!$A$5:$A$47,0))</f>
        <v>#N/A</v>
      </c>
      <c r="AI46" s="1" t="e">
        <f>INDEX('Population at risk'!AH$5:AH$47,MATCH($B46,'Population at risk'!$A$5:$A$47,0))</f>
        <v>#N/A</v>
      </c>
      <c r="AJ46" s="1" t="e">
        <f>INDEX('Population at risk'!AI$5:AI$47,MATCH($B46,'Population at risk'!$A$5:$A$47,0))</f>
        <v>#N/A</v>
      </c>
      <c r="AL46" s="1" t="e">
        <f>INDEX('Population at risk'!AM$5:AM$47,MATCH($B46,'Population at risk'!$A$5:$A$47,0))</f>
        <v>#N/A</v>
      </c>
      <c r="AM46" s="1" t="e">
        <f>INDEX('Population at risk'!AN$5:AN$47,MATCH($B46,'Population at risk'!$A$5:$A$47,0))</f>
        <v>#N/A</v>
      </c>
      <c r="AN46" s="1" t="e">
        <f>INDEX('Population at risk'!AO$5:AO$47,MATCH($B46,'Population at risk'!$A$5:$A$47,0))</f>
        <v>#N/A</v>
      </c>
      <c r="AO46" s="1" t="e">
        <f>INDEX('Population at risk'!AP$5:AP$47,MATCH($B46,'Population at risk'!$A$5:$A$47,0))</f>
        <v>#N/A</v>
      </c>
      <c r="AP46" s="1" t="e">
        <f>INDEX('Population at risk'!AQ$5:AQ$47,MATCH($B46,'Population at risk'!$A$5:$A$47,0))</f>
        <v>#N/A</v>
      </c>
      <c r="AQ46" s="1" t="e">
        <f>INDEX('Population at risk'!AR$5:AR$47,MATCH($B46,'Population at risk'!$A$5:$A$47,0))</f>
        <v>#N/A</v>
      </c>
      <c r="AS46" t="s">
        <v>82</v>
      </c>
      <c r="AT46">
        <v>10041133</v>
      </c>
      <c r="AV46" s="1" t="e">
        <f t="shared" si="20"/>
        <v>#N/A</v>
      </c>
      <c r="AW46" s="1" t="e">
        <f t="shared" si="4"/>
        <v>#N/A</v>
      </c>
      <c r="AX46" s="1" t="e">
        <f t="shared" si="5"/>
        <v>#N/A</v>
      </c>
      <c r="AY46" s="1" t="e">
        <f t="shared" si="6"/>
        <v>#N/A</v>
      </c>
      <c r="AZ46" s="1" t="e">
        <f>U46/(AI46/1.8)</f>
        <v>#N/A</v>
      </c>
      <c r="BA46" s="1" t="e">
        <f>V46/(AJ46/1.8)</f>
        <v>#N/A</v>
      </c>
      <c r="BC46" s="1" t="e">
        <f t="shared" si="21"/>
        <v>#N/A</v>
      </c>
      <c r="BD46" s="1" t="e">
        <f t="shared" si="7"/>
        <v>#N/A</v>
      </c>
      <c r="BE46" s="1" t="e">
        <f t="shared" si="8"/>
        <v>#N/A</v>
      </c>
      <c r="BF46" s="1" t="e">
        <f t="shared" si="9"/>
        <v>#N/A</v>
      </c>
      <c r="BG46" s="1" t="e">
        <f>U46/(AP46/1.8)</f>
        <v>#N/A</v>
      </c>
      <c r="BH46" s="1" t="e">
        <f>V46/(AQ46/1.8)</f>
        <v>#N/A</v>
      </c>
      <c r="BJ46" s="1">
        <f t="shared" si="22"/>
        <v>0.9084715041619308</v>
      </c>
      <c r="BL46" s="1" t="e">
        <f t="shared" si="23"/>
        <v>#N/A</v>
      </c>
      <c r="BM46" s="1" t="e">
        <f t="shared" si="10"/>
        <v>#N/A</v>
      </c>
      <c r="BN46" s="1" t="e">
        <f t="shared" si="11"/>
        <v>#N/A</v>
      </c>
      <c r="BO46" s="1" t="e">
        <f t="shared" si="12"/>
        <v>#N/A</v>
      </c>
      <c r="BP46" s="1" t="e">
        <f t="shared" si="13"/>
        <v>#N/A</v>
      </c>
      <c r="BQ46" s="1" t="e">
        <f t="shared" si="14"/>
        <v>#N/A</v>
      </c>
      <c r="BS46" s="1" t="e">
        <f t="shared" si="24"/>
        <v>#N/A</v>
      </c>
      <c r="BT46" s="1" t="e">
        <f t="shared" si="15"/>
        <v>#N/A</v>
      </c>
      <c r="BU46" s="1" t="e">
        <f t="shared" si="16"/>
        <v>#N/A</v>
      </c>
      <c r="BV46" s="1" t="e">
        <f t="shared" si="17"/>
        <v>#N/A</v>
      </c>
      <c r="BW46" s="1" t="e">
        <f t="shared" si="18"/>
        <v>#N/A</v>
      </c>
      <c r="BX46" s="1" t="e">
        <f>AC46/(AQ46/1.8)</f>
        <v>#N/A</v>
      </c>
      <c r="BZ46" s="1">
        <f t="shared" si="25"/>
        <v>1.2032355711252904</v>
      </c>
    </row>
    <row r="47" spans="1:78" ht="12.75">
      <c r="A47" s="26" t="s">
        <v>83</v>
      </c>
      <c r="B47" t="s">
        <v>83</v>
      </c>
      <c r="C47" s="20"/>
      <c r="D47" s="27">
        <v>0</v>
      </c>
      <c r="E47" s="28">
        <v>0</v>
      </c>
      <c r="F47" s="28">
        <v>10000</v>
      </c>
      <c r="G47" s="28">
        <v>0</v>
      </c>
      <c r="H47" s="28">
        <v>20000</v>
      </c>
      <c r="I47" s="28">
        <v>91725</v>
      </c>
      <c r="J47" s="28">
        <v>91725</v>
      </c>
      <c r="K47" s="29">
        <v>0</v>
      </c>
      <c r="L47" s="29">
        <v>0</v>
      </c>
      <c r="M47" s="29">
        <v>0</v>
      </c>
      <c r="N47" s="23">
        <f>AVERAGE(K47:M47)</f>
        <v>0</v>
      </c>
      <c r="O47" s="24">
        <f>SUM(K47:N47)</f>
        <v>0</v>
      </c>
      <c r="Q47" s="1">
        <f>Q$2*F47+Q$3*E47+Q$4*D47</f>
        <v>9200</v>
      </c>
      <c r="R47" s="1">
        <f>R$2*G47+R$3*F47+R$4*E47</f>
        <v>8000</v>
      </c>
      <c r="S47" s="1">
        <f>S$2*H47+S$3*G47+S$4*F47</f>
        <v>23400</v>
      </c>
      <c r="T47" s="1">
        <f>T$2*I47+T$3*H47+T$4*G47</f>
        <v>100387</v>
      </c>
      <c r="U47" s="1">
        <f>U$2*J47+U$3*I47+U$4*H47</f>
        <v>167767</v>
      </c>
      <c r="V47" s="1">
        <f>V$2*(O47+0.25*J47)+V$3*(0.75*J47+0.25*I47)+V$4*(0.75*I47+0.25*H47)</f>
        <v>131373.625</v>
      </c>
      <c r="X47" s="1">
        <f t="shared" si="19"/>
        <v>10000</v>
      </c>
      <c r="Y47" s="1">
        <f t="shared" si="0"/>
        <v>10000</v>
      </c>
      <c r="Z47" s="1">
        <f t="shared" si="1"/>
        <v>30000</v>
      </c>
      <c r="AA47" s="1">
        <f t="shared" si="2"/>
        <v>111725</v>
      </c>
      <c r="AB47" s="1">
        <f t="shared" si="3"/>
        <v>203450</v>
      </c>
      <c r="AC47" s="25">
        <f>AC$2*(O47+0.25*J47)+AC$3*(0.75*J47+0.25*I47)+AC$4*(0.75*I47+0.25*H47)</f>
        <v>188450</v>
      </c>
      <c r="AD47" s="25"/>
      <c r="AE47" s="1">
        <f>INDEX('Population at risk'!AD$5:AD$47,MATCH($B47,'Population at risk'!$A$5:$A$47,0))</f>
        <v>944339.6551738111</v>
      </c>
      <c r="AF47" s="1">
        <f>INDEX('Population at risk'!AE$5:AE$47,MATCH($B47,'Population at risk'!$A$5:$A$47,0))</f>
        <v>941623.8145907536</v>
      </c>
      <c r="AG47" s="1">
        <f>INDEX('Population at risk'!AF$5:AF$47,MATCH($B47,'Population at risk'!$A$5:$A$47,0))</f>
        <v>938090.2300867266</v>
      </c>
      <c r="AH47" s="1">
        <f>INDEX('Population at risk'!AG$5:AG$47,MATCH($B47,'Population at risk'!$A$5:$A$47,0))</f>
        <v>930883.2056603262</v>
      </c>
      <c r="AI47" s="1">
        <f>INDEX('Population at risk'!AH$5:AH$47,MATCH($B47,'Population at risk'!$A$5:$A$47,0))</f>
        <v>923731.5503225451</v>
      </c>
      <c r="AJ47" s="1">
        <f>INDEX('Population at risk'!AI$5:AI$47,MATCH($B47,'Population at risk'!$A$5:$A$47,0))</f>
        <v>916634.8386917292</v>
      </c>
      <c r="AL47" s="1">
        <f>INDEX('Population at risk'!AM$5:AM$47,MATCH($B47,'Population at risk'!$A$5:$A$47,0))</f>
        <v>987362.6996197471</v>
      </c>
      <c r="AM47" s="1">
        <f>INDEX('Population at risk'!AN$5:AN$47,MATCH($B47,'Population at risk'!$A$5:$A$47,0))</f>
        <v>1016984.798709752</v>
      </c>
      <c r="AN47" s="1">
        <f>INDEX('Population at risk'!AO$5:AO$47,MATCH($B47,'Population at risk'!$A$5:$A$47,0))</f>
        <v>1047495.597317002</v>
      </c>
      <c r="AO47" s="1">
        <f>INDEX('Population at risk'!AP$5:AP$47,MATCH($B47,'Population at risk'!$A$5:$A$47,0))</f>
        <v>1078921.757523396</v>
      </c>
      <c r="AP47" s="1">
        <f>INDEX('Population at risk'!AQ$5:AQ$47,MATCH($B47,'Population at risk'!$A$5:$A$47,0))</f>
        <v>1111290.741306183</v>
      </c>
      <c r="AQ47" s="1">
        <f>INDEX('Population at risk'!AR$5:AR$47,MATCH($B47,'Population at risk'!$A$5:$A$47,0))</f>
        <v>1144630.8345358078</v>
      </c>
      <c r="AS47" t="s">
        <v>83</v>
      </c>
      <c r="AT47">
        <v>417763.8</v>
      </c>
      <c r="AV47" s="1">
        <f t="shared" si="20"/>
        <v>0.01753606333195024</v>
      </c>
      <c r="AW47" s="1">
        <f t="shared" si="4"/>
        <v>0.015292731318885021</v>
      </c>
      <c r="AX47" s="1">
        <f t="shared" si="5"/>
        <v>0.04489973208238828</v>
      </c>
      <c r="AY47" s="1">
        <f t="shared" si="6"/>
        <v>0.1941130733708125</v>
      </c>
      <c r="AZ47" s="1">
        <f>U47/(AI47/1.8)</f>
        <v>0.3269138094228302</v>
      </c>
      <c r="BA47" s="1">
        <f>V47/(AJ47/1.8)</f>
        <v>0.25797898467126384</v>
      </c>
      <c r="BC47" s="1">
        <f t="shared" si="21"/>
        <v>0.016771952197887952</v>
      </c>
      <c r="BD47" s="1">
        <f t="shared" si="7"/>
        <v>0.01415950368016245</v>
      </c>
      <c r="BE47" s="1">
        <f t="shared" si="8"/>
        <v>0.04021019287134368</v>
      </c>
      <c r="BF47" s="1">
        <f t="shared" si="9"/>
        <v>0.16747887299518258</v>
      </c>
      <c r="BG47" s="1">
        <f>U47/(AP47/1.8)</f>
        <v>0.2717386087866256</v>
      </c>
      <c r="BH47" s="1">
        <f>V47/(AQ47/1.8)</f>
        <v>0.2065928313873344</v>
      </c>
      <c r="BJ47" s="1">
        <f t="shared" si="22"/>
        <v>0.7228500889737215</v>
      </c>
      <c r="BL47" s="1">
        <f t="shared" si="23"/>
        <v>0.019060938404293737</v>
      </c>
      <c r="BM47" s="1">
        <f t="shared" si="10"/>
        <v>0.019115914148606278</v>
      </c>
      <c r="BN47" s="1">
        <f t="shared" si="11"/>
        <v>0.057563759079984976</v>
      </c>
      <c r="BO47" s="1">
        <f t="shared" si="12"/>
        <v>0.2160367689277897</v>
      </c>
      <c r="BP47" s="1">
        <f t="shared" si="13"/>
        <v>0.3964463483705068</v>
      </c>
      <c r="BQ47" s="1">
        <f t="shared" si="14"/>
        <v>0.3700601217428511</v>
      </c>
      <c r="BS47" s="1">
        <f t="shared" si="24"/>
        <v>0.018230382823791254</v>
      </c>
      <c r="BT47" s="1">
        <f t="shared" si="15"/>
        <v>0.017699379600203062</v>
      </c>
      <c r="BU47" s="1">
        <f t="shared" si="16"/>
        <v>0.05155152932223548</v>
      </c>
      <c r="BV47" s="1">
        <f t="shared" si="17"/>
        <v>0.1863944244313185</v>
      </c>
      <c r="BW47" s="1">
        <f t="shared" si="18"/>
        <v>0.32953572489010935</v>
      </c>
      <c r="BX47" s="1">
        <f>AC47/(AQ47/1.8)</f>
        <v>0.29634882248962197</v>
      </c>
      <c r="BZ47" s="1">
        <f t="shared" si="25"/>
        <v>0.8765958180196561</v>
      </c>
    </row>
    <row r="48" spans="1:78" ht="12.75">
      <c r="A48" s="26" t="s">
        <v>84</v>
      </c>
      <c r="B48" t="s">
        <v>84</v>
      </c>
      <c r="C48" s="20"/>
      <c r="D48" s="27">
        <v>0</v>
      </c>
      <c r="E48" s="28">
        <v>214400</v>
      </c>
      <c r="F48" s="28">
        <v>39200</v>
      </c>
      <c r="G48" s="28">
        <v>193000</v>
      </c>
      <c r="H48" s="28">
        <v>1021387</v>
      </c>
      <c r="I48" s="28">
        <v>7578224</v>
      </c>
      <c r="J48" s="28">
        <v>8993014</v>
      </c>
      <c r="K48" s="29">
        <v>6258100</v>
      </c>
      <c r="L48" s="29">
        <v>11000</v>
      </c>
      <c r="M48" s="29">
        <v>2940530</v>
      </c>
      <c r="N48" s="23">
        <v>0</v>
      </c>
      <c r="O48" s="24">
        <f>SUM(K48:N48)</f>
        <v>9209630</v>
      </c>
      <c r="Q48" s="1">
        <f>Q$2*F48+Q$3*E48+Q$4*D48</f>
        <v>207584</v>
      </c>
      <c r="R48" s="1">
        <f>R$2*G48+R$3*F48+R$4*E48</f>
        <v>316120</v>
      </c>
      <c r="S48" s="1">
        <f>S$2*H48+S$3*G48+S$4*F48</f>
        <v>1113676.04</v>
      </c>
      <c r="T48" s="1">
        <f>T$2*I48+T$3*H48+T$4*G48</f>
        <v>7885575.68</v>
      </c>
      <c r="U48" s="1">
        <f>U$2*J48+U$3*I48+U$4*H48</f>
        <v>14846845.580000002</v>
      </c>
      <c r="V48" s="1">
        <f>V$2*(O48+0.25*J48)+V$3*(0.75*J48+0.25*I48)+V$4*(0.75*I48+0.25*H48)</f>
        <v>20422213.395</v>
      </c>
      <c r="X48" s="1">
        <f t="shared" si="19"/>
        <v>253600</v>
      </c>
      <c r="Y48" s="1">
        <f t="shared" si="0"/>
        <v>446600</v>
      </c>
      <c r="Z48" s="1">
        <f t="shared" si="1"/>
        <v>1253587</v>
      </c>
      <c r="AA48" s="1">
        <f t="shared" si="2"/>
        <v>8792611</v>
      </c>
      <c r="AB48" s="1">
        <f t="shared" si="3"/>
        <v>17592625</v>
      </c>
      <c r="AC48" s="25">
        <f>AC$2*(O48+0.25*J48)+AC$3*(0.75*J48+0.25*I48)+AC$4*(0.75*I48+0.25*H48)</f>
        <v>26036214.75</v>
      </c>
      <c r="AD48" s="25"/>
      <c r="AE48" s="1">
        <f>INDEX('Population at risk'!AD$5:AD$47,MATCH($B48,'Population at risk'!$A$5:$A$47,0))</f>
        <v>34608800.17263647</v>
      </c>
      <c r="AF48" s="1">
        <f>INDEX('Population at risk'!AE$5:AE$47,MATCH($B48,'Population at risk'!$A$5:$A$47,0))</f>
        <v>35250456.969880104</v>
      </c>
      <c r="AG48" s="1">
        <f>INDEX('Population at risk'!AF$5:AF$47,MATCH($B48,'Population at risk'!$A$5:$A$47,0))</f>
        <v>35914654.30879067</v>
      </c>
      <c r="AH48" s="1">
        <f>INDEX('Population at risk'!AG$5:AG$47,MATCH($B48,'Population at risk'!$A$5:$A$47,0))</f>
        <v>36547836.28088372</v>
      </c>
      <c r="AI48" s="1">
        <f>INDEX('Population at risk'!AH$5:AH$47,MATCH($B48,'Population at risk'!$A$5:$A$47,0))</f>
        <v>37192181.367797166</v>
      </c>
      <c r="AJ48" s="1">
        <f>INDEX('Population at risk'!AI$5:AI$47,MATCH($B48,'Population at risk'!$A$5:$A$47,0))</f>
        <v>37847886.37730189</v>
      </c>
      <c r="AL48" s="1">
        <f>INDEX('Population at risk'!AM$5:AM$47,MATCH($B48,'Population at risk'!$A$5:$A$47,0))</f>
        <v>36486788.13913152</v>
      </c>
      <c r="AM48" s="1">
        <f>INDEX('Population at risk'!AN$5:AN$47,MATCH($B48,'Population at risk'!$A$5:$A$47,0))</f>
        <v>37508599.48441367</v>
      </c>
      <c r="AN48" s="1">
        <f>INDEX('Population at risk'!AO$5:AO$47,MATCH($B48,'Population at risk'!$A$5:$A$47,0))</f>
        <v>38559026.62403119</v>
      </c>
      <c r="AO48" s="1">
        <f>INDEX('Population at risk'!AP$5:AP$47,MATCH($B48,'Population at risk'!$A$5:$A$47,0))</f>
        <v>39638870.94239737</v>
      </c>
      <c r="AP48" s="1">
        <f>INDEX('Population at risk'!AQ$5:AQ$47,MATCH($B48,'Population at risk'!$A$5:$A$47,0))</f>
        <v>40748956.26667061</v>
      </c>
      <c r="AQ48" s="1">
        <f>INDEX('Population at risk'!AR$5:AR$47,MATCH($B48,'Population at risk'!$A$5:$A$47,0))</f>
        <v>41890129.49526275</v>
      </c>
      <c r="AS48" t="s">
        <v>84</v>
      </c>
      <c r="AT48">
        <v>43541648</v>
      </c>
      <c r="AV48" s="1">
        <f t="shared" si="20"/>
        <v>0.010796421665476523</v>
      </c>
      <c r="AW48" s="1">
        <f t="shared" si="4"/>
        <v>0.01614208861139582</v>
      </c>
      <c r="AX48" s="1">
        <f t="shared" si="5"/>
        <v>0.05581612605162509</v>
      </c>
      <c r="AY48" s="1">
        <f t="shared" si="6"/>
        <v>0.3883687153163747</v>
      </c>
      <c r="AZ48" s="1">
        <f>U48/(AI48/1.8)</f>
        <v>0.7185467768002242</v>
      </c>
      <c r="BA48" s="1">
        <f>V48/(AJ48/1.8)</f>
        <v>0.971255930768321</v>
      </c>
      <c r="BC48" s="1">
        <f t="shared" si="21"/>
        <v>0.010240726001290994</v>
      </c>
      <c r="BD48" s="1">
        <f t="shared" si="7"/>
        <v>0.015170281157430287</v>
      </c>
      <c r="BE48" s="1">
        <f t="shared" si="8"/>
        <v>0.05198826442238716</v>
      </c>
      <c r="BF48" s="1">
        <f t="shared" si="9"/>
        <v>0.3580837669323772</v>
      </c>
      <c r="BG48" s="1">
        <f>U48/(AP48/1.8)</f>
        <v>0.6558283816917875</v>
      </c>
      <c r="BH48" s="1">
        <f>V48/(AQ48/1.8)</f>
        <v>0.8775333128334467</v>
      </c>
      <c r="BJ48" s="1">
        <f t="shared" si="22"/>
        <v>0.6137645971507556</v>
      </c>
      <c r="BL48" s="1">
        <f t="shared" si="23"/>
        <v>0.013189708909958601</v>
      </c>
      <c r="BM48" s="1">
        <f t="shared" si="10"/>
        <v>0.02280481074860614</v>
      </c>
      <c r="BN48" s="1">
        <f t="shared" si="11"/>
        <v>0.06282829790311241</v>
      </c>
      <c r="BO48" s="1">
        <f t="shared" si="12"/>
        <v>0.4330406779314081</v>
      </c>
      <c r="BP48" s="1">
        <f t="shared" si="13"/>
        <v>0.8514350015355276</v>
      </c>
      <c r="BQ48" s="1">
        <f t="shared" si="14"/>
        <v>1.2382510897122636</v>
      </c>
      <c r="BS48" s="1">
        <f t="shared" si="24"/>
        <v>0.012510829899835228</v>
      </c>
      <c r="BT48" s="1">
        <f t="shared" si="15"/>
        <v>0.021431885248982555</v>
      </c>
      <c r="BU48" s="1">
        <f t="shared" si="16"/>
        <v>0.0585195425704472</v>
      </c>
      <c r="BV48" s="1">
        <f t="shared" si="17"/>
        <v>0.39927221496795734</v>
      </c>
      <c r="BW48" s="1">
        <f t="shared" si="18"/>
        <v>0.7771174503897872</v>
      </c>
      <c r="BX48" s="1">
        <f>AC48/(AQ48/1.8)</f>
        <v>1.118764422900623</v>
      </c>
      <c r="BZ48" s="1">
        <f t="shared" si="25"/>
        <v>0.7272743787740877</v>
      </c>
    </row>
    <row r="49" spans="1:78" ht="12.75">
      <c r="A49" s="26" t="s">
        <v>85</v>
      </c>
      <c r="B49" t="s">
        <v>85</v>
      </c>
      <c r="C49" s="20"/>
      <c r="D49" s="27">
        <v>947500</v>
      </c>
      <c r="E49" s="28">
        <v>58000</v>
      </c>
      <c r="F49" s="28">
        <v>154700</v>
      </c>
      <c r="G49" s="28">
        <v>123000</v>
      </c>
      <c r="H49" s="28">
        <v>1618370</v>
      </c>
      <c r="I49" s="28">
        <v>128802</v>
      </c>
      <c r="J49" s="28">
        <v>220681</v>
      </c>
      <c r="K49" s="29">
        <v>2679293</v>
      </c>
      <c r="L49" s="29">
        <v>69161</v>
      </c>
      <c r="M49" s="29">
        <v>20000</v>
      </c>
      <c r="N49" s="23">
        <v>0</v>
      </c>
      <c r="O49" s="24">
        <f>SUM(K49:N49)</f>
        <v>2768454</v>
      </c>
      <c r="Q49" s="1">
        <f>Q$2*F49+Q$3*E49+Q$4*D49</f>
        <v>662474</v>
      </c>
      <c r="R49" s="1">
        <f>R$2*G49+R$3*F49+R$4*E49</f>
        <v>265920</v>
      </c>
      <c r="S49" s="1">
        <f>S$2*H49+S$3*G49+S$4*F49</f>
        <v>1664650.4000000001</v>
      </c>
      <c r="T49" s="1">
        <f>T$2*I49+T$3*H49+T$4*G49</f>
        <v>1474693.84</v>
      </c>
      <c r="U49" s="1">
        <f>U$2*J49+U$3*I49+U$4*H49</f>
        <v>1115253.12</v>
      </c>
      <c r="V49" s="1">
        <f>V$2*(O49+0.25*J49)+V$3*(0.75*J49+0.25*I49)+V$4*(0.75*I49+0.25*H49)</f>
        <v>3006500.31</v>
      </c>
      <c r="X49" s="1">
        <f t="shared" si="19"/>
        <v>1160200</v>
      </c>
      <c r="Y49" s="1">
        <f t="shared" si="0"/>
        <v>335700</v>
      </c>
      <c r="Z49" s="1">
        <f t="shared" si="1"/>
        <v>1896070</v>
      </c>
      <c r="AA49" s="1">
        <f t="shared" si="2"/>
        <v>1870172</v>
      </c>
      <c r="AB49" s="1">
        <f t="shared" si="3"/>
        <v>1967853</v>
      </c>
      <c r="AC49" s="25">
        <f>AC$2*(O49+0.25*J49)+AC$3*(0.75*J49+0.25*I49)+AC$4*(0.75*I49+0.25*H49)</f>
        <v>3522529.5</v>
      </c>
      <c r="AD49" s="25"/>
      <c r="AE49" s="1">
        <f>INDEX('Population at risk'!AD$5:AD$47,MATCH($B49,'Population at risk'!$A$5:$A$47,0))</f>
        <v>5548702</v>
      </c>
      <c r="AF49" s="1">
        <f>INDEX('Population at risk'!AE$5:AE$47,MATCH($B49,'Population at risk'!$A$5:$A$47,0))</f>
        <v>5701579</v>
      </c>
      <c r="AG49" s="1">
        <f>INDEX('Population at risk'!AF$5:AF$47,MATCH($B49,'Population at risk'!$A$5:$A$47,0))</f>
        <v>5858673</v>
      </c>
      <c r="AH49" s="1">
        <f>INDEX('Population at risk'!AG$5:AG$47,MATCH($B49,'Population at risk'!$A$5:$A$47,0))</f>
        <v>6003483.438700499</v>
      </c>
      <c r="AI49" s="1">
        <f>INDEX('Population at risk'!AH$5:AH$47,MATCH($B49,'Population at risk'!$A$5:$A$47,0))</f>
        <v>6151873.197010852</v>
      </c>
      <c r="AJ49" s="1">
        <f>INDEX('Population at risk'!AI$5:AI$47,MATCH($B49,'Population at risk'!$A$5:$A$47,0))</f>
        <v>6303930.745962464</v>
      </c>
      <c r="AL49" s="1">
        <f>INDEX('Population at risk'!AM$5:AM$47,MATCH($B49,'Population at risk'!$A$5:$A$47,0))</f>
        <v>5482256.071260407</v>
      </c>
      <c r="AM49" s="1">
        <f>INDEX('Population at risk'!AN$5:AN$47,MATCH($B49,'Population at risk'!$A$5:$A$47,0))</f>
        <v>5635786.4787601</v>
      </c>
      <c r="AN49" s="1">
        <f>INDEX('Population at risk'!AO$5:AO$47,MATCH($B49,'Population at risk'!$A$5:$A$47,0))</f>
        <v>5793616.500455232</v>
      </c>
      <c r="AO49" s="1">
        <f>INDEX('Population at risk'!AP$5:AP$47,MATCH($B49,'Population at risk'!$A$5:$A$47,0))</f>
        <v>5955866.546905058</v>
      </c>
      <c r="AP49" s="1">
        <f>INDEX('Population at risk'!AQ$5:AQ$47,MATCH($B49,'Population at risk'!$A$5:$A$47,0))</f>
        <v>6122660.400762727</v>
      </c>
      <c r="AQ49" s="1">
        <f>INDEX('Population at risk'!AR$5:AR$47,MATCH($B49,'Population at risk'!$A$5:$A$47,0))</f>
        <v>6294125.311210666</v>
      </c>
      <c r="AS49" t="s">
        <v>85</v>
      </c>
      <c r="AT49">
        <v>7122217</v>
      </c>
      <c r="AV49" s="1">
        <f t="shared" si="20"/>
        <v>0.21490669349336117</v>
      </c>
      <c r="AW49" s="1">
        <f t="shared" si="4"/>
        <v>0.08395148080908815</v>
      </c>
      <c r="AX49" s="1">
        <f t="shared" si="5"/>
        <v>0.5114418777084846</v>
      </c>
      <c r="AY49" s="1">
        <f t="shared" si="6"/>
        <v>0.44215145075416024</v>
      </c>
      <c r="AZ49" s="1">
        <f>U49/(AI49/1.8)</f>
        <v>0.32631615634981026</v>
      </c>
      <c r="BA49" s="1">
        <f>V49/(AJ49/1.8)</f>
        <v>0.8584644686120769</v>
      </c>
      <c r="BC49" s="1">
        <f t="shared" si="21"/>
        <v>0.21751140123701795</v>
      </c>
      <c r="BD49" s="1">
        <f t="shared" si="7"/>
        <v>0.08493153560801804</v>
      </c>
      <c r="BE49" s="1">
        <f t="shared" si="8"/>
        <v>0.5171848567754805</v>
      </c>
      <c r="BF49" s="1">
        <f t="shared" si="9"/>
        <v>0.4456864322084875</v>
      </c>
      <c r="BG49" s="1">
        <f>U49/(AP49/1.8)</f>
        <v>0.32787309512543317</v>
      </c>
      <c r="BH49" s="1">
        <f>V49/(AQ49/1.8)</f>
        <v>0.8598018454384836</v>
      </c>
      <c r="BJ49" s="1">
        <f t="shared" si="22"/>
        <v>0.28185824947484756</v>
      </c>
      <c r="BL49" s="1">
        <f t="shared" si="23"/>
        <v>0.3763691039814357</v>
      </c>
      <c r="BM49" s="1">
        <f t="shared" si="10"/>
        <v>0.10598116767302532</v>
      </c>
      <c r="BN49" s="1">
        <f t="shared" si="11"/>
        <v>0.5825424972515107</v>
      </c>
      <c r="BO49" s="1">
        <f t="shared" si="12"/>
        <v>0.5607260575251398</v>
      </c>
      <c r="BP49" s="1">
        <f t="shared" si="13"/>
        <v>0.5757816012399437</v>
      </c>
      <c r="BQ49" s="1">
        <f t="shared" si="14"/>
        <v>1.0058094473929606</v>
      </c>
      <c r="BS49" s="1">
        <f t="shared" si="24"/>
        <v>0.38093076515484114</v>
      </c>
      <c r="BT49" s="1">
        <f t="shared" si="15"/>
        <v>0.10721839840407511</v>
      </c>
      <c r="BU49" s="1">
        <f t="shared" si="16"/>
        <v>0.5890838649282067</v>
      </c>
      <c r="BV49" s="1">
        <f t="shared" si="17"/>
        <v>0.5652090377594657</v>
      </c>
      <c r="BW49" s="1">
        <f t="shared" si="18"/>
        <v>0.5785288041712621</v>
      </c>
      <c r="BX49" s="1">
        <f>AC49/(AQ49/1.8)</f>
        <v>1.0073763686761432</v>
      </c>
      <c r="BZ49" s="1">
        <f t="shared" si="25"/>
        <v>0.49733606824953525</v>
      </c>
    </row>
    <row r="50" spans="1:78" ht="12.75">
      <c r="A50" s="26" t="s">
        <v>86</v>
      </c>
      <c r="B50" t="s">
        <v>86</v>
      </c>
      <c r="C50" s="20"/>
      <c r="D50" s="27">
        <v>144000</v>
      </c>
      <c r="E50" s="28">
        <v>420887</v>
      </c>
      <c r="F50" s="28">
        <v>2438134</v>
      </c>
      <c r="G50" s="28">
        <v>1603181</v>
      </c>
      <c r="H50" s="28">
        <v>1870846</v>
      </c>
      <c r="I50" s="28">
        <v>1633302</v>
      </c>
      <c r="J50" s="28">
        <v>8257164</v>
      </c>
      <c r="K50" s="29">
        <v>723026</v>
      </c>
      <c r="L50" s="29">
        <v>77644</v>
      </c>
      <c r="M50" s="29">
        <v>25000</v>
      </c>
      <c r="N50" s="23">
        <v>0</v>
      </c>
      <c r="O50" s="24">
        <f>SUM(K50:N50)</f>
        <v>825670</v>
      </c>
      <c r="Q50" s="1">
        <f>Q$2*F50+Q$3*E50+Q$4*D50</f>
        <v>2651792.8800000004</v>
      </c>
      <c r="R50" s="1">
        <f>R$2*G50+R$3*F50+R$4*E50</f>
        <v>3635877.22</v>
      </c>
      <c r="S50" s="1">
        <f>S$2*H50+S$3*G50+S$4*F50</f>
        <v>4222790.12</v>
      </c>
      <c r="T50" s="1">
        <f>T$2*I50+T$3*H50+T$4*G50</f>
        <v>3800905.14</v>
      </c>
      <c r="U50" s="1">
        <f>U$2*J50+U$3*I50+U$4*H50</f>
        <v>9838655.48</v>
      </c>
      <c r="V50" s="1">
        <f>V$2*(O50+0.25*J50)+V$3*(0.75*J50+0.25*I50)+V$4*(0.75*I50+0.25*H50)</f>
        <v>8786066.920000002</v>
      </c>
      <c r="X50" s="1">
        <f t="shared" si="19"/>
        <v>3003021</v>
      </c>
      <c r="Y50" s="1">
        <f t="shared" si="0"/>
        <v>4462202</v>
      </c>
      <c r="Z50" s="1">
        <f t="shared" si="1"/>
        <v>5912161</v>
      </c>
      <c r="AA50" s="1">
        <f t="shared" si="2"/>
        <v>5107329</v>
      </c>
      <c r="AB50" s="1">
        <f t="shared" si="3"/>
        <v>11761312</v>
      </c>
      <c r="AC50" s="25">
        <f>AC$2*(O50+0.25*J50)+AC$3*(0.75*J50+0.25*I50)+AC$4*(0.75*I50+0.25*H50)</f>
        <v>11183847.5</v>
      </c>
      <c r="AD50" s="25"/>
      <c r="AE50" s="1">
        <f>INDEX('Population at risk'!AD$5:AD$47,MATCH($B50,'Population at risk'!$A$5:$A$47,0))</f>
        <v>25056373.17505708</v>
      </c>
      <c r="AF50" s="1">
        <f>INDEX('Population at risk'!AE$5:AE$47,MATCH($B50,'Population at risk'!$A$5:$A$47,0))</f>
        <v>25922498.04537728</v>
      </c>
      <c r="AG50" s="1">
        <f>INDEX('Population at risk'!AF$5:AF$47,MATCH($B50,'Population at risk'!$A$5:$A$47,0))</f>
        <v>26850374.84882761</v>
      </c>
      <c r="AH50" s="1">
        <f>INDEX('Population at risk'!AG$5:AG$47,MATCH($B50,'Population at risk'!$A$5:$A$47,0))</f>
        <v>27851495.64171334</v>
      </c>
      <c r="AI50" s="1">
        <f>INDEX('Population at risk'!AH$5:AH$47,MATCH($B50,'Population at risk'!$A$5:$A$47,0))</f>
        <v>28889943.393630028</v>
      </c>
      <c r="AJ50" s="1">
        <f>INDEX('Population at risk'!AI$5:AI$47,MATCH($B50,'Population at risk'!$A$5:$A$47,0))</f>
        <v>29967109.84659363</v>
      </c>
      <c r="AL50" s="1">
        <f>INDEX('Population at risk'!AM$5:AM$47,MATCH($B50,'Population at risk'!$A$5:$A$47,0))</f>
        <v>22938184.105873022</v>
      </c>
      <c r="AM50" s="1">
        <f>INDEX('Population at risk'!AN$5:AN$47,MATCH($B50,'Population at risk'!$A$5:$A$47,0))</f>
        <v>23580567.22466594</v>
      </c>
      <c r="AN50" s="1">
        <f>INDEX('Population at risk'!AO$5:AO$47,MATCH($B50,'Population at risk'!$A$5:$A$47,0))</f>
        <v>24240940.26233847</v>
      </c>
      <c r="AO50" s="1">
        <f>INDEX('Population at risk'!AP$5:AP$47,MATCH($B50,'Population at risk'!$A$5:$A$47,0))</f>
        <v>24919807.025998577</v>
      </c>
      <c r="AP50" s="1">
        <f>INDEX('Population at risk'!AQ$5:AQ$47,MATCH($B50,'Population at risk'!$A$5:$A$47,0))</f>
        <v>25617685.43185635</v>
      </c>
      <c r="AQ50" s="1">
        <f>INDEX('Population at risk'!AR$5:AR$47,MATCH($B50,'Population at risk'!$A$5:$A$47,0))</f>
        <v>26335107.900348887</v>
      </c>
      <c r="AS50" t="s">
        <v>86</v>
      </c>
      <c r="AT50">
        <v>34039740</v>
      </c>
      <c r="AV50" s="1">
        <f t="shared" si="20"/>
        <v>0.19049952483752178</v>
      </c>
      <c r="AW50" s="1">
        <f t="shared" si="4"/>
        <v>0.2524671420379212</v>
      </c>
      <c r="AX50" s="1">
        <f t="shared" si="5"/>
        <v>0.28308812293292396</v>
      </c>
      <c r="AY50" s="1">
        <f t="shared" si="6"/>
        <v>0.24564674515192836</v>
      </c>
      <c r="AZ50" s="1">
        <f>U50/(AI50/1.8)</f>
        <v>0.6130015425334757</v>
      </c>
      <c r="BA50" s="1">
        <f>V50/(AJ50/1.8)</f>
        <v>0.5277425997021095</v>
      </c>
      <c r="BC50" s="1">
        <f t="shared" si="21"/>
        <v>0.20809089167515568</v>
      </c>
      <c r="BD50" s="1">
        <f t="shared" si="7"/>
        <v>0.27754120304426716</v>
      </c>
      <c r="BE50" s="1">
        <f t="shared" si="8"/>
        <v>0.31356136081112335</v>
      </c>
      <c r="BF50" s="1">
        <f t="shared" si="9"/>
        <v>0.2745458359634246</v>
      </c>
      <c r="BG50" s="1">
        <f>U50/(AP50/1.8)</f>
        <v>0.6913028857001116</v>
      </c>
      <c r="BH50" s="1">
        <f>V50/(AQ50/1.8)</f>
        <v>0.6005261309671903</v>
      </c>
      <c r="BJ50" s="1">
        <f t="shared" si="22"/>
        <v>0.5202619016478974</v>
      </c>
      <c r="BL50" s="1">
        <f t="shared" si="23"/>
        <v>0.21573105422060693</v>
      </c>
      <c r="BM50" s="1">
        <f t="shared" si="10"/>
        <v>0.30984527748599167</v>
      </c>
      <c r="BN50" s="1">
        <f t="shared" si="11"/>
        <v>0.39634045557709097</v>
      </c>
      <c r="BO50" s="1">
        <f t="shared" si="12"/>
        <v>0.3300789414781483</v>
      </c>
      <c r="BP50" s="1">
        <f t="shared" si="13"/>
        <v>0.7327934607399706</v>
      </c>
      <c r="BQ50" s="1">
        <f t="shared" si="14"/>
        <v>0.6717673343560119</v>
      </c>
      <c r="BS50" s="1">
        <f t="shared" si="24"/>
        <v>0.23565238534361616</v>
      </c>
      <c r="BT50" s="1">
        <f t="shared" si="15"/>
        <v>0.3406179131941466</v>
      </c>
      <c r="BU50" s="1">
        <f t="shared" si="16"/>
        <v>0.43900482756989395</v>
      </c>
      <c r="BV50" s="1">
        <f t="shared" si="17"/>
        <v>0.3689110509727799</v>
      </c>
      <c r="BW50" s="1">
        <f t="shared" si="18"/>
        <v>0.8263963446781195</v>
      </c>
      <c r="BX50" s="1">
        <f>AC50/(AQ50/1.8)</f>
        <v>0.764414012510399</v>
      </c>
      <c r="BZ50" s="1">
        <f t="shared" si="25"/>
        <v>0.6219307668037417</v>
      </c>
    </row>
    <row r="51" spans="1:78" ht="12.75">
      <c r="A51" s="26" t="s">
        <v>87</v>
      </c>
      <c r="B51" t="s">
        <v>87</v>
      </c>
      <c r="C51" s="20"/>
      <c r="D51" s="27">
        <v>205754</v>
      </c>
      <c r="E51" s="28">
        <v>742800</v>
      </c>
      <c r="F51" s="28">
        <v>806564</v>
      </c>
      <c r="G51" s="28">
        <v>3226109</v>
      </c>
      <c r="H51" s="28">
        <v>671119</v>
      </c>
      <c r="I51" s="28">
        <v>1887904</v>
      </c>
      <c r="J51" s="28">
        <v>4411998</v>
      </c>
      <c r="K51" s="29">
        <v>11499</v>
      </c>
      <c r="L51" s="29">
        <v>360146</v>
      </c>
      <c r="M51" s="29">
        <v>66000</v>
      </c>
      <c r="N51" s="23">
        <v>0</v>
      </c>
      <c r="O51" s="24">
        <f>SUM(K51:N51)</f>
        <v>437645</v>
      </c>
      <c r="Q51" s="1">
        <f>Q$2*F51+Q$3*E51+Q$4*D51</f>
        <v>1439155.88</v>
      </c>
      <c r="R51" s="1">
        <f>R$2*G51+R$3*F51+R$4*E51</f>
        <v>3984671.4800000004</v>
      </c>
      <c r="S51" s="1">
        <f>S$2*H51+S$3*G51+S$4*F51</f>
        <v>3601598.68</v>
      </c>
      <c r="T51" s="1">
        <f>T$2*I51+T$3*H51+T$4*G51</f>
        <v>3886821.3800000004</v>
      </c>
      <c r="U51" s="1">
        <f>U$2*J51+U$3*I51+U$4*H51</f>
        <v>5904920.86</v>
      </c>
      <c r="V51" s="1">
        <f>V$2*(O51+0.25*J51)+V$3*(0.75*J51+0.25*I51)+V$4*(0.75*I51+0.25*H51)</f>
        <v>5234026.415</v>
      </c>
      <c r="X51" s="1">
        <f t="shared" si="19"/>
        <v>1755118</v>
      </c>
      <c r="Y51" s="1">
        <f t="shared" si="0"/>
        <v>4775473</v>
      </c>
      <c r="Z51" s="1">
        <f t="shared" si="1"/>
        <v>4703792</v>
      </c>
      <c r="AA51" s="1">
        <f t="shared" si="2"/>
        <v>5785132</v>
      </c>
      <c r="AB51" s="1">
        <f t="shared" si="3"/>
        <v>6971021</v>
      </c>
      <c r="AC51" s="25">
        <f>AC$2*(O51+0.25*J51)+AC$3*(0.75*J51+0.25*I51)+AC$4*(0.75*I51+0.25*H51)</f>
        <v>6905326.75</v>
      </c>
      <c r="AD51" s="25"/>
      <c r="AE51" s="1">
        <f>INDEX('Population at risk'!AD$5:AD$47,MATCH($B51,'Population at risk'!$A$5:$A$47,0))</f>
        <v>10879027.771920845</v>
      </c>
      <c r="AF51" s="1">
        <f>INDEX('Population at risk'!AE$5:AE$47,MATCH($B51,'Population at risk'!$A$5:$A$47,0))</f>
        <v>11109835.670022393</v>
      </c>
      <c r="AG51" s="1">
        <f>INDEX('Population at risk'!AF$5:AF$47,MATCH($B51,'Population at risk'!$A$5:$A$47,0))</f>
        <v>11343805.501546144</v>
      </c>
      <c r="AH51" s="1">
        <f>INDEX('Population at risk'!AG$5:AG$47,MATCH($B51,'Population at risk'!$A$5:$A$47,0))</f>
        <v>11545255.873991374</v>
      </c>
      <c r="AI51" s="1">
        <f>INDEX('Population at risk'!AH$5:AH$47,MATCH($B51,'Population at risk'!$A$5:$A$47,0))</f>
        <v>11750283.727781182</v>
      </c>
      <c r="AJ51" s="1">
        <f>INDEX('Population at risk'!AI$5:AI$47,MATCH($B51,'Population at risk'!$A$5:$A$47,0))</f>
        <v>11958952.594060317</v>
      </c>
      <c r="AL51" s="1">
        <f>INDEX('Population at risk'!AM$5:AM$47,MATCH($B51,'Population at risk'!$A$5:$A$47,0))</f>
        <v>10124428.32743061</v>
      </c>
      <c r="AM51" s="1">
        <f>INDEX('Population at risk'!AN$5:AN$47,MATCH($B51,'Population at risk'!$A$5:$A$47,0))</f>
        <v>10367450.61734986</v>
      </c>
      <c r="AN51" s="1">
        <f>INDEX('Population at risk'!AO$5:AO$47,MATCH($B51,'Population at risk'!$A$5:$A$47,0))</f>
        <v>10616306.306596708</v>
      </c>
      <c r="AO51" s="1">
        <f>INDEX('Population at risk'!AP$5:AP$47,MATCH($B51,'Population at risk'!$A$5:$A$47,0))</f>
        <v>10871135.417502966</v>
      </c>
      <c r="AP51" s="1">
        <f>INDEX('Population at risk'!AQ$5:AQ$47,MATCH($B51,'Population at risk'!$A$5:$A$47,0))</f>
        <v>11132081.333434427</v>
      </c>
      <c r="AQ51" s="1">
        <f>INDEX('Population at risk'!AR$5:AR$47,MATCH($B51,'Population at risk'!$A$5:$A$47,0))</f>
        <v>11399290.879467642</v>
      </c>
      <c r="AS51" t="s">
        <v>87</v>
      </c>
      <c r="AT51">
        <v>12625420</v>
      </c>
      <c r="AV51" s="1">
        <f t="shared" si="20"/>
        <v>0.2381169198488602</v>
      </c>
      <c r="AW51" s="1">
        <f t="shared" si="4"/>
        <v>0.6455908869429339</v>
      </c>
      <c r="AX51" s="1">
        <f t="shared" si="5"/>
        <v>0.5714905481336394</v>
      </c>
      <c r="AY51" s="1">
        <f t="shared" si="6"/>
        <v>0.6059873042537669</v>
      </c>
      <c r="AZ51" s="1">
        <f>U51/(AI51/1.8)</f>
        <v>0.9045617786122224</v>
      </c>
      <c r="BA51" s="1">
        <f>V51/(AJ51/1.8)</f>
        <v>0.7877987200717959</v>
      </c>
      <c r="BC51" s="1">
        <f t="shared" si="21"/>
        <v>0.25586438070596873</v>
      </c>
      <c r="BD51" s="1">
        <f t="shared" si="7"/>
        <v>0.6918199014130844</v>
      </c>
      <c r="BE51" s="1">
        <f t="shared" si="8"/>
        <v>0.610652842596648</v>
      </c>
      <c r="BF51" s="1">
        <f t="shared" si="9"/>
        <v>0.6435646522014353</v>
      </c>
      <c r="BG51" s="1">
        <f>U51/(AP51/1.8)</f>
        <v>0.9547951752811014</v>
      </c>
      <c r="BH51" s="1">
        <f>V51/(AQ51/1.8)</f>
        <v>0.826476633206151</v>
      </c>
      <c r="BJ51" s="1">
        <f t="shared" si="22"/>
        <v>0.8418617002840302</v>
      </c>
      <c r="BL51" s="1">
        <f t="shared" si="23"/>
        <v>0.2903947362055678</v>
      </c>
      <c r="BM51" s="1">
        <f t="shared" si="10"/>
        <v>0.7737154405617481</v>
      </c>
      <c r="BN51" s="1">
        <f t="shared" si="11"/>
        <v>0.7463831779243733</v>
      </c>
      <c r="BO51" s="1">
        <f t="shared" si="12"/>
        <v>0.9019494858886988</v>
      </c>
      <c r="BP51" s="1">
        <f t="shared" si="13"/>
        <v>1.0678753033284774</v>
      </c>
      <c r="BQ51" s="1">
        <f t="shared" si="14"/>
        <v>1.0393542454690752</v>
      </c>
      <c r="BS51" s="1">
        <f t="shared" si="24"/>
        <v>0.31203859594132255</v>
      </c>
      <c r="BT51" s="1">
        <f t="shared" si="15"/>
        <v>0.8291191072195608</v>
      </c>
      <c r="BU51" s="1">
        <f t="shared" si="16"/>
        <v>0.7975302666935039</v>
      </c>
      <c r="BV51" s="1">
        <f t="shared" si="17"/>
        <v>0.9578794854522986</v>
      </c>
      <c r="BW51" s="1">
        <f t="shared" si="18"/>
        <v>1.1271780563005274</v>
      </c>
      <c r="BX51" s="1">
        <f>AC51/(AQ51/1.8)</f>
        <v>1.0903825756730294</v>
      </c>
      <c r="BZ51" s="1">
        <f t="shared" si="25"/>
        <v>0.993855079672597</v>
      </c>
    </row>
    <row r="52" spans="1:78" ht="12.75">
      <c r="A52" s="26" t="s">
        <v>88</v>
      </c>
      <c r="C52" s="20"/>
      <c r="D52" s="27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9">
        <v>0</v>
      </c>
      <c r="L52" s="29">
        <v>0</v>
      </c>
      <c r="M52" s="29">
        <v>0</v>
      </c>
      <c r="N52" s="23">
        <f>AVERAGE(K52:M52)</f>
        <v>0</v>
      </c>
      <c r="O52" s="24">
        <f>SUM(K52:N52)</f>
        <v>0</v>
      </c>
      <c r="Q52" s="1">
        <f>Q$2*F52+Q$3*E52+Q$4*D52</f>
        <v>0</v>
      </c>
      <c r="R52" s="1">
        <f>R$2*G52+R$3*F52+R$4*E52</f>
        <v>0</v>
      </c>
      <c r="S52" s="1">
        <f>S$2*H52+S$3*G52+S$4*F52</f>
        <v>0</v>
      </c>
      <c r="T52" s="1">
        <f>T$2*I52+T$3*H52+T$4*G52</f>
        <v>0</v>
      </c>
      <c r="U52" s="1">
        <f>U$2*J52+U$3*I52+U$4*H52</f>
        <v>0</v>
      </c>
      <c r="V52" s="1">
        <f>V$2*(O52+0.25*J52)+V$3*(0.75*J52+0.25*I52)+V$4*(0.75*I52+0.25*H52)</f>
        <v>0</v>
      </c>
      <c r="X52" s="1">
        <f t="shared" si="19"/>
        <v>0</v>
      </c>
      <c r="Y52" s="1">
        <f t="shared" si="0"/>
        <v>0</v>
      </c>
      <c r="Z52" s="1">
        <f t="shared" si="1"/>
        <v>0</v>
      </c>
      <c r="AA52" s="1">
        <f t="shared" si="2"/>
        <v>0</v>
      </c>
      <c r="AB52" s="1">
        <f t="shared" si="3"/>
        <v>0</v>
      </c>
      <c r="AC52" s="25">
        <f>AC$2*(O52+0.25*J52)+AC$3*(0.75*J52+0.25*I52)+AC$4*(0.75*I52+0.25*H52)</f>
        <v>0</v>
      </c>
      <c r="AD52" s="25"/>
      <c r="AE52" s="1" t="e">
        <f>INDEX('Population at risk'!AD$5:AD$47,MATCH($B52,'Population at risk'!$A$5:$A$47,0))</f>
        <v>#N/A</v>
      </c>
      <c r="AF52" s="1" t="e">
        <f>INDEX('Population at risk'!AE$5:AE$47,MATCH($B52,'Population at risk'!$A$5:$A$47,0))</f>
        <v>#N/A</v>
      </c>
      <c r="AG52" s="1" t="e">
        <f>INDEX('Population at risk'!AF$5:AF$47,MATCH($B52,'Population at risk'!$A$5:$A$47,0))</f>
        <v>#N/A</v>
      </c>
      <c r="AH52" s="1" t="e">
        <f>INDEX('Population at risk'!AG$5:AG$47,MATCH($B52,'Population at risk'!$A$5:$A$47,0))</f>
        <v>#N/A</v>
      </c>
      <c r="AI52" s="1" t="e">
        <f>INDEX('Population at risk'!AH$5:AH$47,MATCH($B52,'Population at risk'!$A$5:$A$47,0))</f>
        <v>#N/A</v>
      </c>
      <c r="AJ52" s="1" t="e">
        <f>INDEX('Population at risk'!AI$5:AI$47,MATCH($B52,'Population at risk'!$A$5:$A$47,0))</f>
        <v>#N/A</v>
      </c>
      <c r="AL52" s="1" t="e">
        <f>INDEX('Population at risk'!AM$5:AM$47,MATCH($B52,'Population at risk'!$A$5:$A$47,0))</f>
        <v>#N/A</v>
      </c>
      <c r="AM52" s="1" t="e">
        <f>INDEX('Population at risk'!AN$5:AN$47,MATCH($B52,'Population at risk'!$A$5:$A$47,0))</f>
        <v>#N/A</v>
      </c>
      <c r="AN52" s="1" t="e">
        <f>INDEX('Population at risk'!AO$5:AO$47,MATCH($B52,'Population at risk'!$A$5:$A$47,0))</f>
        <v>#N/A</v>
      </c>
      <c r="AO52" s="1" t="e">
        <f>INDEX('Population at risk'!AP$5:AP$47,MATCH($B52,'Population at risk'!$A$5:$A$47,0))</f>
        <v>#N/A</v>
      </c>
      <c r="AP52" s="1" t="e">
        <f>INDEX('Population at risk'!AQ$5:AQ$47,MATCH($B52,'Population at risk'!$A$5:$A$47,0))</f>
        <v>#N/A</v>
      </c>
      <c r="AQ52" s="1" t="e">
        <f>INDEX('Population at risk'!AR$5:AR$47,MATCH($B52,'Population at risk'!$A$5:$A$47,0))</f>
        <v>#N/A</v>
      </c>
      <c r="AV52" s="1" t="e">
        <f t="shared" si="20"/>
        <v>#N/A</v>
      </c>
      <c r="AW52" s="1" t="e">
        <f t="shared" si="4"/>
        <v>#N/A</v>
      </c>
      <c r="AX52" s="1" t="e">
        <f t="shared" si="5"/>
        <v>#N/A</v>
      </c>
      <c r="AY52" s="1" t="e">
        <f t="shared" si="6"/>
        <v>#N/A</v>
      </c>
      <c r="AZ52" s="1" t="e">
        <f>U52/(AI52/1.8)</f>
        <v>#N/A</v>
      </c>
      <c r="BA52" s="1" t="e">
        <f>V52/(AJ52/1.8)</f>
        <v>#N/A</v>
      </c>
      <c r="BC52" s="1" t="e">
        <f t="shared" si="21"/>
        <v>#N/A</v>
      </c>
      <c r="BD52" s="1" t="e">
        <f t="shared" si="7"/>
        <v>#N/A</v>
      </c>
      <c r="BE52" s="1" t="e">
        <f t="shared" si="8"/>
        <v>#N/A</v>
      </c>
      <c r="BF52" s="1" t="e">
        <f t="shared" si="9"/>
        <v>#N/A</v>
      </c>
      <c r="BG52" s="1" t="e">
        <f>U52/(AP52/1.8)</f>
        <v>#N/A</v>
      </c>
      <c r="BH52" s="1" t="e">
        <f>V52/(AQ52/1.8)</f>
        <v>#N/A</v>
      </c>
      <c r="BJ52" s="1" t="e">
        <f t="shared" si="22"/>
        <v>#DIV/0!</v>
      </c>
      <c r="BL52" s="1" t="e">
        <f t="shared" si="23"/>
        <v>#N/A</v>
      </c>
      <c r="BM52" s="1" t="e">
        <f t="shared" si="10"/>
        <v>#N/A</v>
      </c>
      <c r="BN52" s="1" t="e">
        <f t="shared" si="11"/>
        <v>#N/A</v>
      </c>
      <c r="BO52" s="1" t="e">
        <f t="shared" si="12"/>
        <v>#N/A</v>
      </c>
      <c r="BP52" s="1" t="e">
        <f t="shared" si="13"/>
        <v>#N/A</v>
      </c>
      <c r="BQ52" s="1" t="e">
        <f t="shared" si="14"/>
        <v>#N/A</v>
      </c>
      <c r="BS52" s="1" t="e">
        <f t="shared" si="24"/>
        <v>#N/A</v>
      </c>
      <c r="BT52" s="1" t="e">
        <f t="shared" si="15"/>
        <v>#N/A</v>
      </c>
      <c r="BU52" s="1" t="e">
        <f t="shared" si="16"/>
        <v>#N/A</v>
      </c>
      <c r="BV52" s="1" t="e">
        <f t="shared" si="17"/>
        <v>#N/A</v>
      </c>
      <c r="BW52" s="1" t="e">
        <f t="shared" si="18"/>
        <v>#N/A</v>
      </c>
      <c r="BX52" s="1" t="e">
        <f>AC52/(AQ52/1.8)</f>
        <v>#N/A</v>
      </c>
      <c r="BZ52" s="1" t="e">
        <f t="shared" si="25"/>
        <v>#DIV/0!</v>
      </c>
    </row>
    <row r="53" spans="1:78" ht="12.75">
      <c r="A53" s="26" t="s">
        <v>89</v>
      </c>
      <c r="B53" t="s">
        <v>89</v>
      </c>
      <c r="C53" s="20"/>
      <c r="D53" s="27">
        <v>1000</v>
      </c>
      <c r="E53" s="28">
        <v>62500</v>
      </c>
      <c r="F53" s="28">
        <v>288699</v>
      </c>
      <c r="G53" s="28">
        <v>221461</v>
      </c>
      <c r="H53" s="28">
        <v>246742</v>
      </c>
      <c r="I53" s="28">
        <v>704346</v>
      </c>
      <c r="J53" s="28">
        <v>1235345</v>
      </c>
      <c r="K53" s="29">
        <v>0</v>
      </c>
      <c r="L53" s="29">
        <v>0</v>
      </c>
      <c r="M53" s="29">
        <v>0</v>
      </c>
      <c r="N53" s="23">
        <f>AVERAGE(K53:M53)</f>
        <v>0</v>
      </c>
      <c r="O53" s="24">
        <f>SUM(K53:N53)</f>
        <v>0</v>
      </c>
      <c r="Q53" s="1">
        <f>Q$2*F53+Q$3*E53+Q$4*D53</f>
        <v>316103.08</v>
      </c>
      <c r="R53" s="1">
        <f>R$2*G53+R$3*F53+R$4*E53</f>
        <v>465953.32</v>
      </c>
      <c r="S53" s="1">
        <f>S$2*H53+S$3*G53+S$4*F53</f>
        <v>548520.9400000001</v>
      </c>
      <c r="T53" s="1">
        <f>T$2*I53+T$3*H53+T$4*G53</f>
        <v>956122.42</v>
      </c>
      <c r="U53" s="1">
        <f>U$2*J53+U$3*I53+U$4*H53</f>
        <v>1823365.2000000002</v>
      </c>
      <c r="V53" s="1">
        <f>V$2*(O53+0.25*J53)+V$3*(0.75*J53+0.25*I53)+V$4*(0.75*I53+0.25*H53)</f>
        <v>1461178.05</v>
      </c>
      <c r="X53" s="1">
        <f t="shared" si="19"/>
        <v>352199</v>
      </c>
      <c r="Y53" s="1">
        <f t="shared" si="0"/>
        <v>572660</v>
      </c>
      <c r="Z53" s="1">
        <f t="shared" si="1"/>
        <v>756902</v>
      </c>
      <c r="AA53" s="1">
        <f t="shared" si="2"/>
        <v>1172549</v>
      </c>
      <c r="AB53" s="1">
        <f t="shared" si="3"/>
        <v>2186433</v>
      </c>
      <c r="AC53" s="25">
        <f>AC$2*(O53+0.25*J53)+AC$3*(0.75*J53+0.25*I53)+AC$4*(0.75*I53+0.25*H53)</f>
        <v>2001376.5</v>
      </c>
      <c r="AD53" s="25"/>
      <c r="AE53" s="1">
        <f>INDEX('Population at risk'!AD$5:AD$47,MATCH($B53,'Population at risk'!$A$5:$A$47,0))</f>
        <v>11735965.197859319</v>
      </c>
      <c r="AF53" s="1">
        <f>INDEX('Population at risk'!AE$5:AE$47,MATCH($B53,'Population at risk'!$A$5:$A$47,0))</f>
        <v>11807260.620224753</v>
      </c>
      <c r="AG53" s="1">
        <f>INDEX('Population at risk'!AF$5:AF$47,MATCH($B53,'Population at risk'!$A$5:$A$47,0))</f>
        <v>11876099.861677628</v>
      </c>
      <c r="AH53" s="1">
        <f>INDEX('Population at risk'!AG$5:AG$47,MATCH($B53,'Population at risk'!$A$5:$A$47,0))</f>
        <v>11895786.886721475</v>
      </c>
      <c r="AI53" s="1">
        <f>INDEX('Population at risk'!AH$5:AH$47,MATCH($B53,'Population at risk'!$A$5:$A$47,0))</f>
        <v>11915506.546970448</v>
      </c>
      <c r="AJ53" s="1">
        <f>INDEX('Population at risk'!AI$5:AI$47,MATCH($B53,'Population at risk'!$A$5:$A$47,0))</f>
        <v>11935258.896523962</v>
      </c>
      <c r="AL53" s="1">
        <f>INDEX('Population at risk'!AM$5:AM$47,MATCH($B53,'Population at risk'!$A$5:$A$47,0))</f>
        <v>12378102.886387741</v>
      </c>
      <c r="AM53" s="1">
        <f>INDEX('Population at risk'!AN$5:AN$47,MATCH($B53,'Population at risk'!$A$5:$A$47,0))</f>
        <v>12588566.927406302</v>
      </c>
      <c r="AN53" s="1">
        <f>INDEX('Population at risk'!AO$5:AO$47,MATCH($B53,'Population at risk'!$A$5:$A$47,0))</f>
        <v>12802609.474191733</v>
      </c>
      <c r="AO53" s="1">
        <f>INDEX('Population at risk'!AP$5:AP$47,MATCH($B53,'Population at risk'!$A$5:$A$47,0))</f>
        <v>13020291.371834064</v>
      </c>
      <c r="AP53" s="1">
        <f>INDEX('Population at risk'!AQ$5:AQ$47,MATCH($B53,'Population at risk'!$A$5:$A$47,0))</f>
        <v>13241674.499968247</v>
      </c>
      <c r="AQ53" s="1">
        <f>INDEX('Population at risk'!AR$5:AR$47,MATCH($B53,'Population at risk'!$A$5:$A$47,0))</f>
        <v>13466821.790364461</v>
      </c>
      <c r="AS53" t="s">
        <v>89</v>
      </c>
      <c r="AT53">
        <v>4816143.5</v>
      </c>
      <c r="AV53" s="1">
        <f t="shared" si="20"/>
        <v>0.048482211254664</v>
      </c>
      <c r="AW53" s="1">
        <f t="shared" si="4"/>
        <v>0.07103391743241075</v>
      </c>
      <c r="AX53" s="1">
        <f t="shared" si="5"/>
        <v>0.083136526595401</v>
      </c>
      <c r="AY53" s="1">
        <f t="shared" si="6"/>
        <v>0.14467478044021348</v>
      </c>
      <c r="AZ53" s="1">
        <f>U53/(AI53/1.8)</f>
        <v>0.2754442160777859</v>
      </c>
      <c r="BA53" s="1">
        <f>V53/(AJ53/1.8)</f>
        <v>0.22036560017696805</v>
      </c>
      <c r="BC53" s="1">
        <f t="shared" si="21"/>
        <v>0.045967104104920324</v>
      </c>
      <c r="BD53" s="1">
        <f t="shared" si="7"/>
        <v>0.06662521483474416</v>
      </c>
      <c r="BE53" s="1">
        <f t="shared" si="8"/>
        <v>0.07712003509833949</v>
      </c>
      <c r="BF53" s="1">
        <f t="shared" si="9"/>
        <v>0.1321798650161524</v>
      </c>
      <c r="BG53" s="1">
        <f>U53/(AP53/1.8)</f>
        <v>0.24785818138090243</v>
      </c>
      <c r="BH53" s="1">
        <f>V53/(AQ53/1.8)</f>
        <v>0.19530372725967582</v>
      </c>
      <c r="BJ53" s="1">
        <f t="shared" si="22"/>
        <v>0.6814700101855355</v>
      </c>
      <c r="BL53" s="1">
        <f t="shared" si="23"/>
        <v>0.054018411720889926</v>
      </c>
      <c r="BM53" s="1">
        <f t="shared" si="10"/>
        <v>0.08730119823342893</v>
      </c>
      <c r="BN53" s="1">
        <f t="shared" si="11"/>
        <v>0.11471978308268814</v>
      </c>
      <c r="BO53" s="1">
        <f t="shared" si="12"/>
        <v>0.17742316839551978</v>
      </c>
      <c r="BP53" s="1">
        <f t="shared" si="13"/>
        <v>0.3302905658677711</v>
      </c>
      <c r="BQ53" s="1">
        <f t="shared" si="14"/>
        <v>0.3018349020522035</v>
      </c>
      <c r="BS53" s="1">
        <f t="shared" si="24"/>
        <v>0.05121610361610154</v>
      </c>
      <c r="BT53" s="1">
        <f t="shared" si="15"/>
        <v>0.0818828708576743</v>
      </c>
      <c r="BU53" s="1">
        <f t="shared" si="16"/>
        <v>0.10641764889778565</v>
      </c>
      <c r="BV53" s="1">
        <f t="shared" si="17"/>
        <v>0.16209992078715657</v>
      </c>
      <c r="BW53" s="1">
        <f t="shared" si="18"/>
        <v>0.29721161020907416</v>
      </c>
      <c r="BX53" s="1">
        <f>AC53/(AQ53/1.8)</f>
        <v>0.2675076388534064</v>
      </c>
      <c r="BZ53" s="1">
        <f t="shared" si="25"/>
        <v>0.8171640649826983</v>
      </c>
    </row>
    <row r="54" spans="1:78" ht="12.75">
      <c r="A54" s="30" t="s">
        <v>33</v>
      </c>
      <c r="C54" s="16"/>
      <c r="D54" s="31">
        <v>5617184</v>
      </c>
      <c r="E54" s="32">
        <v>16944713</v>
      </c>
      <c r="F54" s="32">
        <v>46842964</v>
      </c>
      <c r="G54" s="32">
        <v>43805000</v>
      </c>
      <c r="H54" s="32">
        <v>60151197</v>
      </c>
      <c r="I54" s="32">
        <v>88476937</v>
      </c>
      <c r="J54" s="32">
        <v>145209803</v>
      </c>
      <c r="K54" s="32">
        <v>33119043</v>
      </c>
      <c r="L54" s="32">
        <v>11998755</v>
      </c>
      <c r="M54" s="32">
        <v>29749380</v>
      </c>
      <c r="N54" s="23">
        <v>0</v>
      </c>
      <c r="O54" s="24">
        <f>SUM(K54:N54)</f>
        <v>74867178</v>
      </c>
      <c r="Q54" s="1">
        <f>Q$2*F54+Q$3*E54+Q$4*D54</f>
        <v>59459889.28</v>
      </c>
      <c r="R54" s="1">
        <f>R$2*G54+R$3*F54+R$4*E54</f>
        <v>86247327.7</v>
      </c>
      <c r="S54" s="1">
        <f>S$2*H54+S$3*G54+S$4*F54</f>
        <v>113804583.24000001</v>
      </c>
      <c r="T54" s="1">
        <f>T$2*I54+T$3*H54+T$4*G54</f>
        <v>151422239.64000002</v>
      </c>
      <c r="U54" s="1">
        <f>U$2*J54+U$3*I54+U$4*H54</f>
        <v>234450166.86</v>
      </c>
      <c r="V54" s="1">
        <f>V$2*(O54+0.25*J54)+V$3*(0.75*J54+0.25*I54)+V$4*(0.75*I54+0.25*H54)</f>
        <v>247795078.65</v>
      </c>
      <c r="X54" s="1">
        <f t="shared" si="19"/>
        <v>69404861</v>
      </c>
      <c r="Y54" s="1">
        <f t="shared" si="0"/>
        <v>107592677</v>
      </c>
      <c r="Z54" s="1">
        <f t="shared" si="1"/>
        <v>150799161</v>
      </c>
      <c r="AA54" s="1">
        <f t="shared" si="2"/>
        <v>192433134</v>
      </c>
      <c r="AB54" s="1">
        <f t="shared" si="3"/>
        <v>293837937</v>
      </c>
      <c r="AC54" s="25">
        <f>AC$2*(O54+0.25*J54)+AC$3*(0.75*J54+0.25*I54)+AC$4*(0.75*I54+0.25*H54)</f>
        <v>323591717.25</v>
      </c>
      <c r="AD54" s="25"/>
      <c r="AE54" s="1" t="e">
        <f>INDEX('Population at risk'!AD$5:AD$47,MATCH($B54,'Population at risk'!$A$5:$A$47,0))</f>
        <v>#N/A</v>
      </c>
      <c r="AF54" s="1" t="e">
        <f>INDEX('Population at risk'!AE$5:AE$47,MATCH($B54,'Population at risk'!$A$5:$A$47,0))</f>
        <v>#N/A</v>
      </c>
      <c r="AG54" s="1" t="e">
        <f>INDEX('Population at risk'!AF$5:AF$47,MATCH($B54,'Population at risk'!$A$5:$A$47,0))</f>
        <v>#N/A</v>
      </c>
      <c r="AH54" s="1" t="e">
        <f>INDEX('Population at risk'!AG$5:AG$47,MATCH($B54,'Population at risk'!$A$5:$A$47,0))</f>
        <v>#N/A</v>
      </c>
      <c r="AI54" s="1" t="e">
        <f>INDEX('Population at risk'!AH$5:AH$47,MATCH($B54,'Population at risk'!$A$5:$A$47,0))</f>
        <v>#N/A</v>
      </c>
      <c r="AJ54" s="1" t="e">
        <f>INDEX('Population at risk'!AI$5:AI$47,MATCH($B54,'Population at risk'!$A$5:$A$47,0))</f>
        <v>#N/A</v>
      </c>
      <c r="AL54" s="1" t="e">
        <f>INDEX('Population at risk'!AM$5:AM$47,MATCH($B54,'Population at risk'!$A$5:$A$47,0))</f>
        <v>#N/A</v>
      </c>
      <c r="AM54" s="1" t="e">
        <f>INDEX('Population at risk'!AN$5:AN$47,MATCH($B54,'Population at risk'!$A$5:$A$47,0))</f>
        <v>#N/A</v>
      </c>
      <c r="AN54" s="1" t="e">
        <f>INDEX('Population at risk'!AO$5:AO$47,MATCH($B54,'Population at risk'!$A$5:$A$47,0))</f>
        <v>#N/A</v>
      </c>
      <c r="AO54" s="1" t="e">
        <f>INDEX('Population at risk'!AP$5:AP$47,MATCH($B54,'Population at risk'!$A$5:$A$47,0))</f>
        <v>#N/A</v>
      </c>
      <c r="AP54" s="1" t="e">
        <f>INDEX('Population at risk'!AQ$5:AQ$47,MATCH($B54,'Population at risk'!$A$5:$A$47,0))</f>
        <v>#N/A</v>
      </c>
      <c r="AQ54" s="1" t="e">
        <f>INDEX('Population at risk'!AR$5:AR$47,MATCH($B54,'Population at risk'!$A$5:$A$47,0))</f>
        <v>#N/A</v>
      </c>
      <c r="AV54" s="1" t="e">
        <f t="shared" si="20"/>
        <v>#N/A</v>
      </c>
      <c r="AW54" s="1" t="e">
        <f t="shared" si="4"/>
        <v>#N/A</v>
      </c>
      <c r="AX54" s="1" t="e">
        <f t="shared" si="5"/>
        <v>#N/A</v>
      </c>
      <c r="AY54" s="1" t="e">
        <f t="shared" si="6"/>
        <v>#N/A</v>
      </c>
      <c r="AZ54" s="1" t="e">
        <f>U54/(AI54/1.8)</f>
        <v>#N/A</v>
      </c>
      <c r="BA54" s="1" t="e">
        <f>V54/(AJ54/1.8)</f>
        <v>#N/A</v>
      </c>
      <c r="BC54" s="1" t="e">
        <f t="shared" si="21"/>
        <v>#N/A</v>
      </c>
      <c r="BD54" s="1" t="e">
        <f t="shared" si="7"/>
        <v>#N/A</v>
      </c>
      <c r="BE54" s="1" t="e">
        <f t="shared" si="8"/>
        <v>#N/A</v>
      </c>
      <c r="BF54" s="1" t="e">
        <f t="shared" si="9"/>
        <v>#N/A</v>
      </c>
      <c r="BG54" s="1" t="e">
        <f>U54/(AP54/1.8)</f>
        <v>#N/A</v>
      </c>
      <c r="BH54" s="1" t="e">
        <f>V54/(AQ54/1.8)</f>
        <v>#N/A</v>
      </c>
      <c r="BJ54" s="1" t="e">
        <f t="shared" si="22"/>
        <v>#DIV/0!</v>
      </c>
      <c r="BL54" s="1" t="e">
        <f t="shared" si="23"/>
        <v>#N/A</v>
      </c>
      <c r="BM54" s="1" t="e">
        <f t="shared" si="10"/>
        <v>#N/A</v>
      </c>
      <c r="BN54" s="1" t="e">
        <f t="shared" si="11"/>
        <v>#N/A</v>
      </c>
      <c r="BO54" s="1" t="e">
        <f t="shared" si="12"/>
        <v>#N/A</v>
      </c>
      <c r="BP54" s="1" t="e">
        <f t="shared" si="13"/>
        <v>#N/A</v>
      </c>
      <c r="BQ54" s="1" t="e">
        <f t="shared" si="14"/>
        <v>#N/A</v>
      </c>
      <c r="BS54" s="1" t="e">
        <f t="shared" si="24"/>
        <v>#N/A</v>
      </c>
      <c r="BT54" s="1" t="e">
        <f t="shared" si="15"/>
        <v>#N/A</v>
      </c>
      <c r="BU54" s="1" t="e">
        <f t="shared" si="16"/>
        <v>#N/A</v>
      </c>
      <c r="BV54" s="1" t="e">
        <f t="shared" si="17"/>
        <v>#N/A</v>
      </c>
      <c r="BW54" s="1" t="e">
        <f t="shared" si="18"/>
        <v>#N/A</v>
      </c>
      <c r="BX54" s="1" t="e">
        <f>AC54/(AQ54/1.8)</f>
        <v>#N/A</v>
      </c>
      <c r="BZ54" s="1" t="e">
        <f t="shared" si="25"/>
        <v>#DIV/0!</v>
      </c>
    </row>
    <row r="55" spans="1:15" ht="12.75">
      <c r="A55" s="33" t="s">
        <v>90</v>
      </c>
      <c r="B55" s="33"/>
      <c r="C55" s="33"/>
      <c r="D55" s="33"/>
      <c r="E55" s="33"/>
      <c r="F55" s="33"/>
      <c r="G55" s="33"/>
      <c r="H55" s="34"/>
      <c r="I55" s="34"/>
      <c r="J55" s="34"/>
      <c r="K55" s="34"/>
      <c r="L55" s="34"/>
      <c r="M55" s="34"/>
      <c r="N55" s="34"/>
      <c r="O55" s="34"/>
    </row>
  </sheetData>
  <sheetProtection selectLockedCells="1" selectUnlockedCells="1"/>
  <mergeCells count="9">
    <mergeCell ref="A1:O1"/>
    <mergeCell ref="D5:D6"/>
    <mergeCell ref="E5:E6"/>
    <mergeCell ref="F5:F6"/>
    <mergeCell ref="G5:G6"/>
    <mergeCell ref="H5:H6"/>
    <mergeCell ref="I5:I6"/>
    <mergeCell ref="J5:J6"/>
    <mergeCell ref="K5:O5"/>
  </mergeCells>
  <printOptions/>
  <pageMargins left="0.7" right="0.7" top="0.75" bottom="0.75" header="0.5118055555555555" footer="0.511805555555555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pane xSplit="1" ySplit="4" topLeftCell="K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K9" sqref="K9"/>
    </sheetView>
  </sheetViews>
  <sheetFormatPr defaultColWidth="9.140625" defaultRowHeight="15"/>
  <sheetData>
    <row r="1" spans="2:46" ht="12.75">
      <c r="B1" t="s">
        <v>91</v>
      </c>
      <c r="G1" t="s">
        <v>92</v>
      </c>
      <c r="H1" t="s">
        <v>92</v>
      </c>
      <c r="I1" t="s">
        <v>92</v>
      </c>
      <c r="J1" t="s">
        <v>93</v>
      </c>
      <c r="L1" t="s">
        <v>91</v>
      </c>
      <c r="W1" t="s">
        <v>94</v>
      </c>
      <c r="Z1" t="s">
        <v>95</v>
      </c>
      <c r="AB1" t="s">
        <v>0</v>
      </c>
      <c r="AK1" t="s">
        <v>0</v>
      </c>
      <c r="AT1" t="s">
        <v>0</v>
      </c>
    </row>
    <row r="2" spans="2:12" ht="12.75">
      <c r="B2" t="s">
        <v>96</v>
      </c>
      <c r="L2" t="s">
        <v>97</v>
      </c>
    </row>
    <row r="3" spans="2:46" ht="12.75">
      <c r="B3" t="s">
        <v>98</v>
      </c>
      <c r="L3" s="35" t="s">
        <v>99</v>
      </c>
      <c r="W3" s="35" t="s">
        <v>99</v>
      </c>
      <c r="AB3" t="s">
        <v>100</v>
      </c>
      <c r="AK3" t="s">
        <v>101</v>
      </c>
      <c r="AT3" t="s">
        <v>24</v>
      </c>
    </row>
    <row r="4" spans="2:44" ht="12.75">
      <c r="B4">
        <v>2004</v>
      </c>
      <c r="C4">
        <v>2005</v>
      </c>
      <c r="D4">
        <v>2006</v>
      </c>
      <c r="E4">
        <v>2007</v>
      </c>
      <c r="F4">
        <v>2008</v>
      </c>
      <c r="G4">
        <v>2009</v>
      </c>
      <c r="H4">
        <v>2010</v>
      </c>
      <c r="I4">
        <v>2011</v>
      </c>
      <c r="J4">
        <v>2030</v>
      </c>
      <c r="L4">
        <v>1990</v>
      </c>
      <c r="M4" t="s">
        <v>102</v>
      </c>
      <c r="N4">
        <v>2004</v>
      </c>
      <c r="O4">
        <v>2005</v>
      </c>
      <c r="P4">
        <v>2006</v>
      </c>
      <c r="Q4">
        <v>2007</v>
      </c>
      <c r="R4">
        <v>2008</v>
      </c>
      <c r="S4">
        <v>2009</v>
      </c>
      <c r="T4">
        <v>2010</v>
      </c>
      <c r="U4">
        <v>2011</v>
      </c>
      <c r="W4" s="36" t="s">
        <v>103</v>
      </c>
      <c r="X4" s="36" t="s">
        <v>104</v>
      </c>
      <c r="Y4" s="36" t="s">
        <v>105</v>
      </c>
      <c r="AB4">
        <v>2004</v>
      </c>
      <c r="AC4">
        <v>2005</v>
      </c>
      <c r="AD4">
        <v>2006</v>
      </c>
      <c r="AE4">
        <v>2007</v>
      </c>
      <c r="AF4">
        <v>2008</v>
      </c>
      <c r="AG4">
        <v>2009</v>
      </c>
      <c r="AH4">
        <v>2010</v>
      </c>
      <c r="AI4">
        <v>2011</v>
      </c>
      <c r="AK4">
        <v>2004</v>
      </c>
      <c r="AL4">
        <v>2005</v>
      </c>
      <c r="AM4">
        <v>2006</v>
      </c>
      <c r="AN4">
        <v>2007</v>
      </c>
      <c r="AO4">
        <v>2008</v>
      </c>
      <c r="AP4">
        <v>2009</v>
      </c>
      <c r="AQ4">
        <v>2010</v>
      </c>
      <c r="AR4">
        <v>2011</v>
      </c>
    </row>
    <row r="5" spans="1:47" ht="12.75">
      <c r="A5" t="s">
        <v>35</v>
      </c>
      <c r="B5">
        <v>11521432</v>
      </c>
      <c r="C5">
        <v>11827315</v>
      </c>
      <c r="D5">
        <v>12127071</v>
      </c>
      <c r="E5">
        <v>12420476</v>
      </c>
      <c r="F5">
        <v>12707546</v>
      </c>
      <c r="G5" s="1">
        <f aca="true" t="shared" si="0" ref="G5:G25">($J5/$F5)^((G$4-2008)/22)*$F5</f>
        <v>12953546.783265272</v>
      </c>
      <c r="H5" s="1">
        <f aca="true" t="shared" si="1" ref="H5:I24">($J5/$F5)^((H$4-2008)/22)*$F5</f>
        <v>13204309.806648904</v>
      </c>
      <c r="I5" s="1">
        <f t="shared" si="1"/>
        <v>13459927.260633565</v>
      </c>
      <c r="J5">
        <v>19375631</v>
      </c>
      <c r="L5">
        <v>9228175</v>
      </c>
      <c r="M5">
        <v>0.03343</v>
      </c>
      <c r="N5" s="1">
        <f aca="true" t="shared" si="2" ref="N5:N21">$L5*EXP($M5*(N$4-$L$4))</f>
        <v>14735820.585006146</v>
      </c>
      <c r="O5" s="1">
        <f aca="true" t="shared" si="3" ref="O5:U20">$L5*EXP($M5*(O$4-$L$4))</f>
        <v>15236765.712615553</v>
      </c>
      <c r="P5" s="1">
        <f t="shared" si="3"/>
        <v>15754740.50066551</v>
      </c>
      <c r="Q5" s="1">
        <f t="shared" si="3"/>
        <v>16290323.873510683</v>
      </c>
      <c r="R5" s="1">
        <f t="shared" si="3"/>
        <v>16844114.43607479</v>
      </c>
      <c r="S5" s="1">
        <f t="shared" si="3"/>
        <v>17416731.142892774</v>
      </c>
      <c r="T5" s="1">
        <f t="shared" si="3"/>
        <v>18008813.98989708</v>
      </c>
      <c r="U5" s="1">
        <f t="shared" si="3"/>
        <v>18621024.729721263</v>
      </c>
      <c r="W5" s="36">
        <v>1201578</v>
      </c>
      <c r="X5" s="36">
        <v>3774911</v>
      </c>
      <c r="Y5" s="36">
        <v>4251686</v>
      </c>
      <c r="Z5" s="7">
        <f>SUM(X5:Y5)/L5</f>
        <v>0.8697924562548933</v>
      </c>
      <c r="AB5" s="1">
        <f>$Z5*B5</f>
        <v>10021254.638853729</v>
      </c>
      <c r="AC5" s="1">
        <f aca="true" t="shared" si="4" ref="AC5:AC47">$Z5*C5</f>
        <v>10287309.364750344</v>
      </c>
      <c r="AD5" s="1">
        <f aca="true" t="shared" si="5" ref="AD5:AD47">$Z5*D5</f>
        <v>10548034.872267485</v>
      </c>
      <c r="AE5" s="1">
        <f aca="true" t="shared" si="6" ref="AE5:AE47">$Z5*E5</f>
        <v>10803236.327894952</v>
      </c>
      <c r="AF5" s="1">
        <f aca="true" t="shared" si="7" ref="AF5:AF47">$Z5*F5</f>
        <v>11052927.648312045</v>
      </c>
      <c r="AG5" s="1">
        <f aca="true" t="shared" si="8" ref="AG5:AG47">$Z5*G5</f>
        <v>11266897.273828974</v>
      </c>
      <c r="AH5" s="1">
        <f aca="true" t="shared" si="9" ref="AH5:AH47">$Z5*H5</f>
        <v>11485009.059875727</v>
      </c>
      <c r="AI5" s="1">
        <f aca="true" t="shared" si="10" ref="AI5:AI47">$Z5*I5</f>
        <v>11707343.193038667</v>
      </c>
      <c r="AK5" s="1">
        <f>$Z5*N5</f>
        <v>12817105.581563914</v>
      </c>
      <c r="AL5" s="1">
        <f aca="true" t="shared" si="11" ref="AL5:AL47">$Z5*O5</f>
        <v>13252823.874556223</v>
      </c>
      <c r="AM5" s="1">
        <f aca="true" t="shared" si="12" ref="AM5:AM47">$Z5*P5</f>
        <v>13703354.437732302</v>
      </c>
      <c r="AN5" s="1">
        <f aca="true" t="shared" si="13" ref="AN5:AN47">$Z5*Q5</f>
        <v>14169200.815128585</v>
      </c>
      <c r="AO5" s="1">
        <f aca="true" t="shared" si="14" ref="AO5:AO47">$Z5*R5</f>
        <v>14650883.668791998</v>
      </c>
      <c r="AP5" s="1">
        <f aca="true" t="shared" si="15" ref="AP5:AP47">$Z5*S5</f>
        <v>15148941.3607078</v>
      </c>
      <c r="AQ5" s="1">
        <f aca="true" t="shared" si="16" ref="AQ5:AQ47">$Z5*T5</f>
        <v>15663930.554510066</v>
      </c>
      <c r="AR5" s="1">
        <f aca="true" t="shared" si="17" ref="AR5:AR47">$Z5*U5</f>
        <v>16196426.83764737</v>
      </c>
      <c r="AT5" t="s">
        <v>35</v>
      </c>
      <c r="AU5">
        <v>18493050</v>
      </c>
    </row>
    <row r="6" spans="1:47" ht="12.75">
      <c r="A6" t="s">
        <v>36</v>
      </c>
      <c r="B6">
        <v>7438437</v>
      </c>
      <c r="C6">
        <v>7649360</v>
      </c>
      <c r="D6">
        <v>7862944</v>
      </c>
      <c r="E6">
        <v>8078314</v>
      </c>
      <c r="F6">
        <v>8294941</v>
      </c>
      <c r="G6" s="1">
        <f t="shared" si="0"/>
        <v>8462908.172891233</v>
      </c>
      <c r="H6" s="1">
        <f t="shared" si="1"/>
        <v>8634276.572044238</v>
      </c>
      <c r="I6" s="1">
        <f t="shared" si="1"/>
        <v>8809115.07008386</v>
      </c>
      <c r="J6">
        <v>12892956</v>
      </c>
      <c r="L6">
        <v>4657436</v>
      </c>
      <c r="M6">
        <v>0.02664</v>
      </c>
      <c r="N6" s="1">
        <f t="shared" si="2"/>
        <v>6762719.365188546</v>
      </c>
      <c r="O6" s="1">
        <f t="shared" si="3"/>
        <v>6945299.3770347135</v>
      </c>
      <c r="P6" s="1">
        <f t="shared" si="3"/>
        <v>7132808.6871299455</v>
      </c>
      <c r="Q6" s="1">
        <f t="shared" si="3"/>
        <v>7325380.376751775</v>
      </c>
      <c r="R6" s="1">
        <f t="shared" si="3"/>
        <v>7523151.120108317</v>
      </c>
      <c r="S6" s="1">
        <f t="shared" si="3"/>
        <v>7726261.281340267</v>
      </c>
      <c r="T6" s="1">
        <f t="shared" si="3"/>
        <v>7934855.01414177</v>
      </c>
      <c r="U6" s="1">
        <f t="shared" si="3"/>
        <v>8149080.36407084</v>
      </c>
      <c r="W6">
        <v>0</v>
      </c>
      <c r="X6">
        <v>0</v>
      </c>
      <c r="Y6" s="36">
        <v>4657436</v>
      </c>
      <c r="Z6" s="7">
        <f aca="true" t="shared" si="18" ref="Z6:Z47">SUM(X6:Y6)/L6</f>
        <v>1</v>
      </c>
      <c r="AB6" s="1">
        <f aca="true" t="shared" si="19" ref="AB6:AB47">$Z6*B6</f>
        <v>7438437</v>
      </c>
      <c r="AC6" s="1">
        <f t="shared" si="4"/>
        <v>7649360</v>
      </c>
      <c r="AD6" s="1">
        <f t="shared" si="5"/>
        <v>7862944</v>
      </c>
      <c r="AE6" s="1">
        <f t="shared" si="6"/>
        <v>8078314</v>
      </c>
      <c r="AF6" s="1">
        <f t="shared" si="7"/>
        <v>8294941</v>
      </c>
      <c r="AG6" s="1">
        <f t="shared" si="8"/>
        <v>8462908.172891233</v>
      </c>
      <c r="AH6" s="1">
        <f t="shared" si="9"/>
        <v>8634276.572044238</v>
      </c>
      <c r="AI6" s="1">
        <f t="shared" si="10"/>
        <v>8809115.07008386</v>
      </c>
      <c r="AK6" s="1">
        <f aca="true" t="shared" si="20" ref="AK6:AK47">$Z6*N6</f>
        <v>6762719.365188546</v>
      </c>
      <c r="AL6" s="1">
        <f t="shared" si="11"/>
        <v>6945299.3770347135</v>
      </c>
      <c r="AM6" s="1">
        <f t="shared" si="12"/>
        <v>7132808.6871299455</v>
      </c>
      <c r="AN6" s="1">
        <f t="shared" si="13"/>
        <v>7325380.376751775</v>
      </c>
      <c r="AO6" s="1">
        <f t="shared" si="14"/>
        <v>7523151.120108317</v>
      </c>
      <c r="AP6" s="1">
        <f t="shared" si="15"/>
        <v>7726261.281340267</v>
      </c>
      <c r="AQ6" s="1">
        <f t="shared" si="16"/>
        <v>7934855.01414177</v>
      </c>
      <c r="AR6" s="1">
        <f t="shared" si="17"/>
        <v>8149080.36407084</v>
      </c>
      <c r="AT6" t="s">
        <v>36</v>
      </c>
      <c r="AU6">
        <v>9872366</v>
      </c>
    </row>
    <row r="7" spans="1:47" ht="12.75">
      <c r="A7" t="s">
        <v>37</v>
      </c>
      <c r="B7">
        <v>1639231</v>
      </c>
      <c r="C7">
        <v>1640115</v>
      </c>
      <c r="D7">
        <v>1639833</v>
      </c>
      <c r="E7">
        <v>1639131</v>
      </c>
      <c r="F7">
        <v>1638393</v>
      </c>
      <c r="G7" s="1">
        <f t="shared" si="0"/>
        <v>1633656.5995998944</v>
      </c>
      <c r="H7" s="1">
        <f t="shared" si="1"/>
        <v>1628933.8915731998</v>
      </c>
      <c r="I7" s="1">
        <f t="shared" si="1"/>
        <v>1624224.8363368844</v>
      </c>
      <c r="J7">
        <v>1537295</v>
      </c>
      <c r="L7">
        <v>1265352</v>
      </c>
      <c r="M7">
        <v>0.02469</v>
      </c>
      <c r="N7" s="1">
        <f t="shared" si="2"/>
        <v>1787843.856469842</v>
      </c>
      <c r="O7" s="1">
        <f t="shared" si="3"/>
        <v>1832535.165211606</v>
      </c>
      <c r="P7" s="1">
        <f t="shared" si="3"/>
        <v>1878343.6369929854</v>
      </c>
      <c r="Q7" s="1">
        <f t="shared" si="3"/>
        <v>1925297.1978983178</v>
      </c>
      <c r="R7" s="1">
        <f t="shared" si="3"/>
        <v>1973424.472089266</v>
      </c>
      <c r="S7" s="1">
        <f t="shared" si="3"/>
        <v>2022754.7992548821</v>
      </c>
      <c r="T7" s="1">
        <f t="shared" si="3"/>
        <v>2073318.2524978747</v>
      </c>
      <c r="U7" s="1">
        <f t="shared" si="3"/>
        <v>2125145.656667988</v>
      </c>
      <c r="W7" s="36">
        <v>809342</v>
      </c>
      <c r="X7" s="36">
        <v>289637</v>
      </c>
      <c r="Y7" s="36">
        <v>166374</v>
      </c>
      <c r="Z7" s="7">
        <f t="shared" si="18"/>
        <v>0.3603827235425399</v>
      </c>
      <c r="AB7" s="1">
        <f t="shared" si="19"/>
        <v>590750.5322953613</v>
      </c>
      <c r="AC7" s="1">
        <f t="shared" si="4"/>
        <v>591069.1106229728</v>
      </c>
      <c r="AD7" s="1">
        <f t="shared" si="5"/>
        <v>590967.4826949339</v>
      </c>
      <c r="AE7" s="1">
        <f t="shared" si="6"/>
        <v>590714.494023007</v>
      </c>
      <c r="AF7" s="1">
        <f t="shared" si="7"/>
        <v>590448.5315730326</v>
      </c>
      <c r="AG7" s="1">
        <f t="shared" si="8"/>
        <v>588741.6146970546</v>
      </c>
      <c r="AH7" s="1">
        <f t="shared" si="9"/>
        <v>587039.6323158982</v>
      </c>
      <c r="AI7" s="1">
        <f t="shared" si="10"/>
        <v>585342.5701645225</v>
      </c>
      <c r="AK7" s="1">
        <f t="shared" si="20"/>
        <v>644308.0382633995</v>
      </c>
      <c r="AL7" s="1">
        <f t="shared" si="11"/>
        <v>660414.013826437</v>
      </c>
      <c r="AM7" s="1">
        <f t="shared" si="12"/>
        <v>676922.595648332</v>
      </c>
      <c r="AN7" s="1">
        <f t="shared" si="13"/>
        <v>693843.8478074162</v>
      </c>
      <c r="AO7" s="1">
        <f t="shared" si="14"/>
        <v>711188.0859570287</v>
      </c>
      <c r="AP7" s="1">
        <f t="shared" si="15"/>
        <v>728965.883614218</v>
      </c>
      <c r="AQ7" s="1">
        <f t="shared" si="16"/>
        <v>747188.0786056436</v>
      </c>
      <c r="AR7" s="1">
        <f t="shared" si="17"/>
        <v>765865.779674609</v>
      </c>
      <c r="AT7" t="s">
        <v>37</v>
      </c>
      <c r="AU7">
        <v>768580.3583999999</v>
      </c>
    </row>
    <row r="8" spans="1:47" ht="12.75">
      <c r="A8" t="s">
        <v>38</v>
      </c>
      <c r="B8">
        <v>13092647</v>
      </c>
      <c r="C8">
        <v>13491736</v>
      </c>
      <c r="D8">
        <v>13902972</v>
      </c>
      <c r="E8">
        <v>14326203</v>
      </c>
      <c r="F8">
        <v>14761339</v>
      </c>
      <c r="G8" s="1">
        <f t="shared" si="0"/>
        <v>15181828.511069544</v>
      </c>
      <c r="H8" s="1">
        <f t="shared" si="1"/>
        <v>15614296.029616563</v>
      </c>
      <c r="I8" s="1">
        <f t="shared" si="1"/>
        <v>16059082.759545913</v>
      </c>
      <c r="J8">
        <v>27383500</v>
      </c>
      <c r="L8">
        <v>9045011</v>
      </c>
      <c r="M8">
        <v>0.02762</v>
      </c>
      <c r="N8" s="1">
        <f t="shared" si="2"/>
        <v>13315028.170870068</v>
      </c>
      <c r="O8" s="1">
        <f t="shared" si="3"/>
        <v>13687915.112736978</v>
      </c>
      <c r="P8" s="1">
        <f t="shared" si="3"/>
        <v>14071244.741591137</v>
      </c>
      <c r="Q8" s="1">
        <f t="shared" si="3"/>
        <v>14465309.504550615</v>
      </c>
      <c r="R8" s="1">
        <f t="shared" si="3"/>
        <v>14870410.038705757</v>
      </c>
      <c r="S8" s="1">
        <f t="shared" si="3"/>
        <v>15286855.400479078</v>
      </c>
      <c r="T8" s="1">
        <f t="shared" si="3"/>
        <v>15714963.30140842</v>
      </c>
      <c r="U8" s="1">
        <f t="shared" si="3"/>
        <v>16155060.350533172</v>
      </c>
      <c r="W8">
        <v>0</v>
      </c>
      <c r="X8">
        <v>0</v>
      </c>
      <c r="Y8" s="36">
        <v>9045011</v>
      </c>
      <c r="Z8" s="7">
        <f t="shared" si="18"/>
        <v>1</v>
      </c>
      <c r="AB8" s="1">
        <f t="shared" si="19"/>
        <v>13092647</v>
      </c>
      <c r="AC8" s="1">
        <f t="shared" si="4"/>
        <v>13491736</v>
      </c>
      <c r="AD8" s="1">
        <f t="shared" si="5"/>
        <v>13902972</v>
      </c>
      <c r="AE8" s="1">
        <f t="shared" si="6"/>
        <v>14326203</v>
      </c>
      <c r="AF8" s="1">
        <f t="shared" si="7"/>
        <v>14761339</v>
      </c>
      <c r="AG8" s="1">
        <f t="shared" si="8"/>
        <v>15181828.511069544</v>
      </c>
      <c r="AH8" s="1">
        <f t="shared" si="9"/>
        <v>15614296.029616563</v>
      </c>
      <c r="AI8" s="1">
        <f t="shared" si="10"/>
        <v>16059082.759545913</v>
      </c>
      <c r="AK8" s="1">
        <f t="shared" si="20"/>
        <v>13315028.170870068</v>
      </c>
      <c r="AL8" s="1">
        <f t="shared" si="11"/>
        <v>13687915.112736978</v>
      </c>
      <c r="AM8" s="1">
        <f t="shared" si="12"/>
        <v>14071244.741591137</v>
      </c>
      <c r="AN8" s="1">
        <f t="shared" si="13"/>
        <v>14465309.504550615</v>
      </c>
      <c r="AO8" s="1">
        <f t="shared" si="14"/>
        <v>14870410.038705757</v>
      </c>
      <c r="AP8" s="1">
        <f t="shared" si="15"/>
        <v>15286855.400479078</v>
      </c>
      <c r="AQ8" s="1">
        <f t="shared" si="16"/>
        <v>15714963.30140842</v>
      </c>
      <c r="AR8" s="1">
        <f t="shared" si="17"/>
        <v>16155060.350533172</v>
      </c>
      <c r="AT8" t="s">
        <v>38</v>
      </c>
      <c r="AU8">
        <v>16096850</v>
      </c>
    </row>
    <row r="9" spans="1:47" ht="12.75">
      <c r="A9" t="s">
        <v>39</v>
      </c>
      <c r="B9">
        <v>7516212</v>
      </c>
      <c r="C9">
        <v>7795426</v>
      </c>
      <c r="D9">
        <v>8090068</v>
      </c>
      <c r="E9">
        <v>8390505</v>
      </c>
      <c r="F9">
        <v>8691005</v>
      </c>
      <c r="G9" s="1">
        <f t="shared" si="0"/>
        <v>8926150.842842266</v>
      </c>
      <c r="H9" s="1">
        <f t="shared" si="1"/>
        <v>9167658.846033769</v>
      </c>
      <c r="I9" s="1">
        <f t="shared" si="1"/>
        <v>9415701.145657457</v>
      </c>
      <c r="J9">
        <v>15636620</v>
      </c>
      <c r="L9">
        <v>5476212</v>
      </c>
      <c r="M9">
        <v>0.02078</v>
      </c>
      <c r="N9" s="1">
        <f t="shared" si="2"/>
        <v>7325296.4206469655</v>
      </c>
      <c r="O9" s="1">
        <f t="shared" si="3"/>
        <v>7479108.654634415</v>
      </c>
      <c r="P9" s="1">
        <f t="shared" si="3"/>
        <v>7636150.546777069</v>
      </c>
      <c r="Q9" s="1">
        <f t="shared" si="3"/>
        <v>7796489.911523286</v>
      </c>
      <c r="R9" s="1">
        <f t="shared" si="3"/>
        <v>7960195.987249038</v>
      </c>
      <c r="S9" s="1">
        <f t="shared" si="3"/>
        <v>8127339.466156693</v>
      </c>
      <c r="T9" s="1">
        <f t="shared" si="3"/>
        <v>8297992.524801592</v>
      </c>
      <c r="U9" s="1">
        <f t="shared" si="3"/>
        <v>8472228.855259627</v>
      </c>
      <c r="W9" s="36">
        <v>2050670</v>
      </c>
      <c r="X9" s="36">
        <v>2296580</v>
      </c>
      <c r="Y9" s="36">
        <v>1128962</v>
      </c>
      <c r="Z9" s="7">
        <f t="shared" si="18"/>
        <v>0.6255312979117682</v>
      </c>
      <c r="AB9" s="1">
        <f t="shared" si="19"/>
        <v>4701625.847740008</v>
      </c>
      <c r="AC9" s="1">
        <f t="shared" si="4"/>
        <v>4876282.943555144</v>
      </c>
      <c r="AD9" s="1">
        <f t="shared" si="5"/>
        <v>5060590.736234463</v>
      </c>
      <c r="AE9" s="1">
        <f t="shared" si="6"/>
        <v>5248523.48278518</v>
      </c>
      <c r="AF9" s="1">
        <f t="shared" si="7"/>
        <v>5436495.637807667</v>
      </c>
      <c r="AG9" s="1">
        <f t="shared" si="8"/>
        <v>5583586.722079346</v>
      </c>
      <c r="AH9" s="1">
        <f t="shared" si="9"/>
        <v>5734657.536771807</v>
      </c>
      <c r="AI9" s="1">
        <f t="shared" si="10"/>
        <v>5889815.758392432</v>
      </c>
      <c r="AK9" s="1">
        <f t="shared" si="20"/>
        <v>4582202.177595726</v>
      </c>
      <c r="AL9" s="1">
        <f t="shared" si="11"/>
        <v>4678416.543956604</v>
      </c>
      <c r="AM9" s="1">
        <f t="shared" si="12"/>
        <v>4776651.162575118</v>
      </c>
      <c r="AN9" s="1">
        <f t="shared" si="13"/>
        <v>4876948.453511168</v>
      </c>
      <c r="AO9" s="1">
        <f t="shared" si="14"/>
        <v>4979351.72753594</v>
      </c>
      <c r="AP9" s="1">
        <f t="shared" si="15"/>
        <v>5083905.204834534</v>
      </c>
      <c r="AQ9" s="1">
        <f t="shared" si="16"/>
        <v>5190654.034101291</v>
      </c>
      <c r="AR9" s="1">
        <f t="shared" si="17"/>
        <v>5299644.312036089</v>
      </c>
      <c r="AT9" t="s">
        <v>39</v>
      </c>
      <c r="AU9">
        <v>7451276.04</v>
      </c>
    </row>
    <row r="10" spans="1:47" ht="12.75">
      <c r="A10" t="s">
        <v>42</v>
      </c>
      <c r="B10">
        <v>16637276</v>
      </c>
      <c r="C10">
        <v>16988132</v>
      </c>
      <c r="D10">
        <v>17340702</v>
      </c>
      <c r="E10">
        <v>17696293</v>
      </c>
      <c r="F10">
        <v>18054929</v>
      </c>
      <c r="G10" s="1">
        <f t="shared" si="0"/>
        <v>18356623.4475772</v>
      </c>
      <c r="H10" s="1">
        <f t="shared" si="1"/>
        <v>18663359.152292497</v>
      </c>
      <c r="I10" s="1">
        <f t="shared" si="1"/>
        <v>18975220.35259884</v>
      </c>
      <c r="J10">
        <v>25997411</v>
      </c>
      <c r="L10">
        <v>11142398</v>
      </c>
      <c r="M10">
        <v>0.02762</v>
      </c>
      <c r="N10" s="1">
        <f t="shared" si="2"/>
        <v>16402560.843878057</v>
      </c>
      <c r="O10" s="1">
        <f t="shared" si="3"/>
        <v>16861914.04038428</v>
      </c>
      <c r="P10" s="1">
        <f t="shared" si="3"/>
        <v>17334131.408598132</v>
      </c>
      <c r="Q10" s="1">
        <f t="shared" si="3"/>
        <v>17819573.209240515</v>
      </c>
      <c r="R10" s="1">
        <f t="shared" si="3"/>
        <v>18318609.792122412</v>
      </c>
      <c r="S10" s="1">
        <f t="shared" si="3"/>
        <v>18831621.87868951</v>
      </c>
      <c r="T10" s="1">
        <f t="shared" si="3"/>
        <v>19359000.852479514</v>
      </c>
      <c r="U10" s="1">
        <f t="shared" si="3"/>
        <v>19901149.057713706</v>
      </c>
      <c r="W10" s="36">
        <v>819176</v>
      </c>
      <c r="X10" s="36">
        <v>2094358</v>
      </c>
      <c r="Y10" s="36">
        <v>8228864</v>
      </c>
      <c r="Z10" s="7">
        <f t="shared" si="18"/>
        <v>0.9264811757756275</v>
      </c>
      <c r="AB10" s="1">
        <f t="shared" si="19"/>
        <v>15414123.030183628</v>
      </c>
      <c r="AC10" s="1">
        <f t="shared" si="4"/>
        <v>15739184.509591563</v>
      </c>
      <c r="AD10" s="1">
        <f t="shared" si="5"/>
        <v>16065833.977734776</v>
      </c>
      <c r="AE10" s="1">
        <f t="shared" si="6"/>
        <v>16395282.345510006</v>
      </c>
      <c r="AF10" s="1">
        <f t="shared" si="7"/>
        <v>16727551.848465474</v>
      </c>
      <c r="AG10" s="1">
        <f t="shared" si="8"/>
        <v>17007066.07498178</v>
      </c>
      <c r="AH10" s="1">
        <f t="shared" si="9"/>
        <v>17291250.931338772</v>
      </c>
      <c r="AI10" s="1">
        <f t="shared" si="10"/>
        <v>17580184.46287739</v>
      </c>
      <c r="AK10" s="1">
        <f t="shared" si="20"/>
        <v>15196663.856367411</v>
      </c>
      <c r="AL10" s="1">
        <f t="shared" si="11"/>
        <v>15622245.94596279</v>
      </c>
      <c r="AM10" s="1">
        <f t="shared" si="12"/>
        <v>16059746.448487232</v>
      </c>
      <c r="AN10" s="1">
        <f t="shared" si="13"/>
        <v>16509499.138717024</v>
      </c>
      <c r="AO10" s="1">
        <f t="shared" si="14"/>
        <v>16971847.138780497</v>
      </c>
      <c r="AP10" s="1">
        <f t="shared" si="15"/>
        <v>17447143.17993029</v>
      </c>
      <c r="AQ10" s="1">
        <f t="shared" si="16"/>
        <v>17935749.871646594</v>
      </c>
      <c r="AR10" s="1">
        <f t="shared" si="17"/>
        <v>18438039.978276614</v>
      </c>
      <c r="AT10" t="s">
        <v>42</v>
      </c>
      <c r="AU10">
        <v>19661990</v>
      </c>
    </row>
    <row r="11" spans="1:47" ht="12.75">
      <c r="A11" t="s">
        <v>41</v>
      </c>
      <c r="B11">
        <v>4171859</v>
      </c>
      <c r="C11">
        <v>4237703</v>
      </c>
      <c r="D11">
        <v>4303356</v>
      </c>
      <c r="E11">
        <v>4369038</v>
      </c>
      <c r="F11">
        <v>4434873</v>
      </c>
      <c r="G11" s="1">
        <f t="shared" si="0"/>
        <v>4486881.8896499565</v>
      </c>
      <c r="H11" s="1">
        <f t="shared" si="1"/>
        <v>4539500.700847299</v>
      </c>
      <c r="I11" s="1">
        <f t="shared" si="1"/>
        <v>4592736.586297968</v>
      </c>
      <c r="J11">
        <v>5731616</v>
      </c>
      <c r="L11">
        <v>2925970</v>
      </c>
      <c r="M11">
        <v>0.02078</v>
      </c>
      <c r="N11" s="1">
        <f t="shared" si="2"/>
        <v>3913945.9115024037</v>
      </c>
      <c r="O11" s="1">
        <f t="shared" si="3"/>
        <v>3996128.6287310757</v>
      </c>
      <c r="P11" s="1">
        <f t="shared" si="3"/>
        <v>4080036.969962686</v>
      </c>
      <c r="Q11" s="1">
        <f t="shared" si="3"/>
        <v>4165707.168827611</v>
      </c>
      <c r="R11" s="1">
        <f t="shared" si="3"/>
        <v>4253176.219768532</v>
      </c>
      <c r="S11" s="1">
        <f t="shared" si="3"/>
        <v>4342481.894015516</v>
      </c>
      <c r="T11" s="1">
        <f t="shared" si="3"/>
        <v>4433662.755896542</v>
      </c>
      <c r="U11" s="1">
        <f t="shared" si="3"/>
        <v>4526758.179490496</v>
      </c>
      <c r="W11">
        <v>0</v>
      </c>
      <c r="X11" s="36">
        <v>1947</v>
      </c>
      <c r="Y11" s="36">
        <v>2924023</v>
      </c>
      <c r="Z11" s="7">
        <f t="shared" si="18"/>
        <v>1</v>
      </c>
      <c r="AB11" s="1">
        <f t="shared" si="19"/>
        <v>4171859</v>
      </c>
      <c r="AC11" s="1">
        <f t="shared" si="4"/>
        <v>4237703</v>
      </c>
      <c r="AD11" s="1">
        <f t="shared" si="5"/>
        <v>4303356</v>
      </c>
      <c r="AE11" s="1">
        <f t="shared" si="6"/>
        <v>4369038</v>
      </c>
      <c r="AF11" s="1">
        <f t="shared" si="7"/>
        <v>4434873</v>
      </c>
      <c r="AG11" s="1">
        <f t="shared" si="8"/>
        <v>4486881.8896499565</v>
      </c>
      <c r="AH11" s="1">
        <f t="shared" si="9"/>
        <v>4539500.700847299</v>
      </c>
      <c r="AI11" s="1">
        <f t="shared" si="10"/>
        <v>4592736.586297968</v>
      </c>
      <c r="AK11" s="1">
        <f t="shared" si="20"/>
        <v>3913945.9115024037</v>
      </c>
      <c r="AL11" s="1">
        <f t="shared" si="11"/>
        <v>3996128.6287310757</v>
      </c>
      <c r="AM11" s="1">
        <f t="shared" si="12"/>
        <v>4080036.969962686</v>
      </c>
      <c r="AN11" s="1">
        <f t="shared" si="13"/>
        <v>4165707.168827611</v>
      </c>
      <c r="AO11" s="1">
        <f t="shared" si="14"/>
        <v>4253176.219768532</v>
      </c>
      <c r="AP11" s="1">
        <f t="shared" si="15"/>
        <v>4342481.894015516</v>
      </c>
      <c r="AQ11" s="1">
        <f t="shared" si="16"/>
        <v>4433662.755896542</v>
      </c>
      <c r="AR11" s="1">
        <f t="shared" si="17"/>
        <v>4526758.179490496</v>
      </c>
      <c r="AT11" t="s">
        <v>40</v>
      </c>
      <c r="AU11">
        <v>4592236</v>
      </c>
    </row>
    <row r="12" spans="1:47" ht="12.75">
      <c r="A12" t="s">
        <v>44</v>
      </c>
      <c r="B12">
        <v>9377194</v>
      </c>
      <c r="C12">
        <v>9657069</v>
      </c>
      <c r="D12">
        <v>9944201</v>
      </c>
      <c r="E12">
        <v>10238807</v>
      </c>
      <c r="F12">
        <v>10541156</v>
      </c>
      <c r="G12" s="1">
        <f t="shared" si="0"/>
        <v>10834574.696061764</v>
      </c>
      <c r="H12" s="1">
        <f t="shared" si="1"/>
        <v>11136160.85793075</v>
      </c>
      <c r="I12" s="1">
        <f t="shared" si="1"/>
        <v>11446141.831371242</v>
      </c>
      <c r="J12">
        <v>19284485</v>
      </c>
      <c r="L12">
        <v>5564511</v>
      </c>
      <c r="M12">
        <v>0.02859</v>
      </c>
      <c r="N12" s="1">
        <f t="shared" si="2"/>
        <v>8303433.55218836</v>
      </c>
      <c r="O12" s="1">
        <f t="shared" si="3"/>
        <v>8544254.854479583</v>
      </c>
      <c r="P12" s="1">
        <f t="shared" si="3"/>
        <v>8792060.604743171</v>
      </c>
      <c r="Q12" s="1">
        <f t="shared" si="3"/>
        <v>9047053.370247943</v>
      </c>
      <c r="R12" s="1">
        <f t="shared" si="3"/>
        <v>9309441.59324361</v>
      </c>
      <c r="S12" s="1">
        <f t="shared" si="3"/>
        <v>9579439.761350606</v>
      </c>
      <c r="T12" s="1">
        <f t="shared" si="3"/>
        <v>9857268.582891641</v>
      </c>
      <c r="U12" s="1">
        <f t="shared" si="3"/>
        <v>10143155.167308362</v>
      </c>
      <c r="W12" s="36">
        <v>258582</v>
      </c>
      <c r="X12" s="36">
        <v>506768</v>
      </c>
      <c r="Y12" s="36">
        <v>4799161</v>
      </c>
      <c r="Z12" s="7">
        <f t="shared" si="18"/>
        <v>0.9535301484712673</v>
      </c>
      <c r="AB12" s="1">
        <f t="shared" si="19"/>
        <v>8941437.187063877</v>
      </c>
      <c r="AC12" s="1">
        <f t="shared" si="4"/>
        <v>9208306.437367272</v>
      </c>
      <c r="AD12" s="1">
        <f t="shared" si="5"/>
        <v>9482095.455958124</v>
      </c>
      <c r="AE12" s="1">
        <f t="shared" si="6"/>
        <v>9763011.15887865</v>
      </c>
      <c r="AF12" s="1">
        <f t="shared" si="7"/>
        <v>10051310.04573879</v>
      </c>
      <c r="AG12" s="1">
        <f t="shared" si="8"/>
        <v>10331093.61855881</v>
      </c>
      <c r="AH12" s="1">
        <f t="shared" si="9"/>
        <v>10618665.116262622</v>
      </c>
      <c r="AI12" s="1">
        <f t="shared" si="10"/>
        <v>10914241.319890603</v>
      </c>
      <c r="AK12" s="1">
        <f t="shared" si="20"/>
        <v>7917574.227839469</v>
      </c>
      <c r="AL12" s="1">
        <f t="shared" si="11"/>
        <v>8147204.599968263</v>
      </c>
      <c r="AM12" s="1">
        <f t="shared" si="12"/>
        <v>8383494.853809136</v>
      </c>
      <c r="AN12" s="1">
        <f t="shared" si="13"/>
        <v>8626638.14336</v>
      </c>
      <c r="AO12" s="1">
        <f t="shared" si="14"/>
        <v>8876833.224590171</v>
      </c>
      <c r="AP12" s="1">
        <f t="shared" si="15"/>
        <v>9134284.617912205</v>
      </c>
      <c r="AQ12" s="1">
        <f t="shared" si="16"/>
        <v>9399202.775365826</v>
      </c>
      <c r="AR12" s="1">
        <f t="shared" si="17"/>
        <v>9671804.252650645</v>
      </c>
      <c r="AT12" t="s">
        <v>44</v>
      </c>
      <c r="AU12">
        <v>11597751</v>
      </c>
    </row>
    <row r="13" spans="1:47" ht="12.75">
      <c r="A13" t="s">
        <v>46</v>
      </c>
      <c r="B13">
        <v>3502035</v>
      </c>
      <c r="C13">
        <v>3602269</v>
      </c>
      <c r="D13">
        <v>3702314</v>
      </c>
      <c r="E13">
        <v>3800610</v>
      </c>
      <c r="F13">
        <v>3903318</v>
      </c>
      <c r="G13" s="1">
        <f t="shared" si="0"/>
        <v>4005513.389929366</v>
      </c>
      <c r="H13" s="1">
        <f t="shared" si="1"/>
        <v>4110384.425994357</v>
      </c>
      <c r="I13" s="1">
        <f t="shared" si="1"/>
        <v>4218001.161083348</v>
      </c>
      <c r="J13">
        <v>6892353</v>
      </c>
      <c r="L13">
        <v>2226851</v>
      </c>
      <c r="M13">
        <v>0.02859</v>
      </c>
      <c r="N13" s="1">
        <f t="shared" si="2"/>
        <v>3322935.1706060427</v>
      </c>
      <c r="O13" s="1">
        <f t="shared" si="3"/>
        <v>3419308.9863516693</v>
      </c>
      <c r="P13" s="1">
        <f t="shared" si="3"/>
        <v>3518477.8949548188</v>
      </c>
      <c r="Q13" s="1">
        <f t="shared" si="3"/>
        <v>3620522.961422846</v>
      </c>
      <c r="R13" s="1">
        <f t="shared" si="3"/>
        <v>3725527.6018604557</v>
      </c>
      <c r="S13" s="1">
        <f t="shared" si="3"/>
        <v>3833577.651657685</v>
      </c>
      <c r="T13" s="1">
        <f t="shared" si="3"/>
        <v>3944761.435655502</v>
      </c>
      <c r="U13" s="1">
        <f t="shared" si="3"/>
        <v>4059169.840346401</v>
      </c>
      <c r="W13">
        <v>0</v>
      </c>
      <c r="X13" s="36">
        <v>2906</v>
      </c>
      <c r="Y13" s="36">
        <v>2223945</v>
      </c>
      <c r="Z13" s="7">
        <f t="shared" si="18"/>
        <v>1</v>
      </c>
      <c r="AB13" s="1">
        <f t="shared" si="19"/>
        <v>3502035</v>
      </c>
      <c r="AC13" s="1">
        <f t="shared" si="4"/>
        <v>3602269</v>
      </c>
      <c r="AD13" s="1">
        <f t="shared" si="5"/>
        <v>3702314</v>
      </c>
      <c r="AE13" s="1">
        <f t="shared" si="6"/>
        <v>3800610</v>
      </c>
      <c r="AF13" s="1">
        <f t="shared" si="7"/>
        <v>3903318</v>
      </c>
      <c r="AG13" s="1">
        <f t="shared" si="8"/>
        <v>4005513.389929366</v>
      </c>
      <c r="AH13" s="1">
        <f t="shared" si="9"/>
        <v>4110384.425994357</v>
      </c>
      <c r="AI13" s="1">
        <f t="shared" si="10"/>
        <v>4218001.161083348</v>
      </c>
      <c r="AK13" s="1">
        <f t="shared" si="20"/>
        <v>3322935.1706060427</v>
      </c>
      <c r="AL13" s="1">
        <f t="shared" si="11"/>
        <v>3419308.9863516693</v>
      </c>
      <c r="AM13" s="1">
        <f t="shared" si="12"/>
        <v>3518477.8949548188</v>
      </c>
      <c r="AN13" s="1">
        <f t="shared" si="13"/>
        <v>3620522.961422846</v>
      </c>
      <c r="AO13" s="1">
        <f t="shared" si="14"/>
        <v>3725527.6018604557</v>
      </c>
      <c r="AP13" s="1">
        <f t="shared" si="15"/>
        <v>3833577.651657685</v>
      </c>
      <c r="AQ13" s="1">
        <f t="shared" si="16"/>
        <v>3944761.435655502</v>
      </c>
      <c r="AR13" s="1">
        <f t="shared" si="17"/>
        <v>4059169.840346401</v>
      </c>
      <c r="AT13" t="s">
        <v>46</v>
      </c>
      <c r="AU13">
        <v>4011220</v>
      </c>
    </row>
    <row r="14" spans="1:47" ht="12.75">
      <c r="A14" t="s">
        <v>51</v>
      </c>
      <c r="B14">
        <v>58919207</v>
      </c>
      <c r="C14">
        <v>60764490</v>
      </c>
      <c r="D14">
        <v>62660551</v>
      </c>
      <c r="E14">
        <v>64606759</v>
      </c>
      <c r="F14">
        <v>66604314</v>
      </c>
      <c r="G14" s="1">
        <f t="shared" si="0"/>
        <v>68467823.95016271</v>
      </c>
      <c r="H14" s="1">
        <f t="shared" si="1"/>
        <v>70383472.70524359</v>
      </c>
      <c r="I14" s="1">
        <f t="shared" si="1"/>
        <v>72352719.04735331</v>
      </c>
      <c r="J14">
        <v>122223300</v>
      </c>
      <c r="L14">
        <v>37372229</v>
      </c>
      <c r="M14">
        <v>0.03343</v>
      </c>
      <c r="N14" s="1">
        <f t="shared" si="2"/>
        <v>59677071.729325</v>
      </c>
      <c r="O14" s="1">
        <f t="shared" si="3"/>
        <v>61705797.45520827</v>
      </c>
      <c r="P14" s="1">
        <f t="shared" si="3"/>
        <v>63803489.83698793</v>
      </c>
      <c r="Q14" s="1">
        <f t="shared" si="3"/>
        <v>65972493.40037529</v>
      </c>
      <c r="R14" s="1">
        <f t="shared" si="3"/>
        <v>68215232.3733775</v>
      </c>
      <c r="S14" s="1">
        <f t="shared" si="3"/>
        <v>70534213.395782</v>
      </c>
      <c r="T14" s="1">
        <f t="shared" si="3"/>
        <v>72932028.32075003</v>
      </c>
      <c r="U14" s="1">
        <f t="shared" si="3"/>
        <v>75411357.11165059</v>
      </c>
      <c r="W14" s="36">
        <v>3371389</v>
      </c>
      <c r="X14" s="36">
        <v>2368927</v>
      </c>
      <c r="Y14" s="36">
        <v>31631913</v>
      </c>
      <c r="Z14" s="7">
        <f t="shared" si="18"/>
        <v>0.9097889237487012</v>
      </c>
      <c r="AB14" s="1">
        <f t="shared" si="19"/>
        <v>53604041.92465694</v>
      </c>
      <c r="AC14" s="1">
        <f t="shared" si="4"/>
        <v>55282859.959238715</v>
      </c>
      <c r="AD14" s="1">
        <f t="shared" si="5"/>
        <v>57007875.255790606</v>
      </c>
      <c r="AE14" s="1">
        <f t="shared" si="6"/>
        <v>58778513.73750172</v>
      </c>
      <c r="AF14" s="1">
        <f t="shared" si="7"/>
        <v>60595867.151080556</v>
      </c>
      <c r="AG14" s="1">
        <f t="shared" si="8"/>
        <v>62291267.863034084</v>
      </c>
      <c r="AH14" s="1">
        <f t="shared" si="9"/>
        <v>64034103.88219965</v>
      </c>
      <c r="AI14" s="1">
        <f t="shared" si="10"/>
        <v>65825702.392383724</v>
      </c>
      <c r="AK14" s="1">
        <f t="shared" si="20"/>
        <v>54293538.861096635</v>
      </c>
      <c r="AL14" s="1">
        <f t="shared" si="11"/>
        <v>56139251.05582928</v>
      </c>
      <c r="AM14" s="1">
        <f t="shared" si="12"/>
        <v>58047708.350204445</v>
      </c>
      <c r="AN14" s="1">
        <f t="shared" si="13"/>
        <v>60021043.76774573</v>
      </c>
      <c r="AO14" s="1">
        <f t="shared" si="14"/>
        <v>62061462.84424268</v>
      </c>
      <c r="AP14" s="1">
        <f t="shared" si="15"/>
        <v>64171246.09280973</v>
      </c>
      <c r="AQ14" s="1">
        <f t="shared" si="16"/>
        <v>66352751.55274497</v>
      </c>
      <c r="AR14" s="1">
        <f t="shared" si="17"/>
        <v>68608417.42503755</v>
      </c>
      <c r="AT14" t="s">
        <v>46</v>
      </c>
      <c r="AU14">
        <v>4011220</v>
      </c>
    </row>
    <row r="15" spans="1:47" ht="12.75">
      <c r="A15" t="s">
        <v>49</v>
      </c>
      <c r="B15">
        <v>466900</v>
      </c>
      <c r="C15">
        <v>476703</v>
      </c>
      <c r="D15">
        <v>486530</v>
      </c>
      <c r="E15">
        <v>496374</v>
      </c>
      <c r="F15">
        <v>506221</v>
      </c>
      <c r="G15" s="1">
        <f t="shared" si="0"/>
        <v>514954.4302724997</v>
      </c>
      <c r="H15" s="1">
        <f t="shared" si="1"/>
        <v>523838.5315055573</v>
      </c>
      <c r="I15" s="1">
        <f t="shared" si="1"/>
        <v>532875.9031060094</v>
      </c>
      <c r="J15">
        <v>737514</v>
      </c>
      <c r="L15">
        <v>513414</v>
      </c>
      <c r="M15">
        <v>0.02176</v>
      </c>
      <c r="N15" s="1">
        <f t="shared" si="2"/>
        <v>696259.5707249417</v>
      </c>
      <c r="O15" s="1">
        <f t="shared" si="3"/>
        <v>711576.2197638493</v>
      </c>
      <c r="P15" s="1">
        <f t="shared" si="3"/>
        <v>727229.8117298561</v>
      </c>
      <c r="Q15" s="1">
        <f t="shared" si="3"/>
        <v>743227.7588536555</v>
      </c>
      <c r="R15" s="1">
        <f t="shared" si="3"/>
        <v>759577.6364237153</v>
      </c>
      <c r="S15" s="1">
        <f t="shared" si="3"/>
        <v>776287.1863733002</v>
      </c>
      <c r="T15" s="1">
        <f t="shared" si="3"/>
        <v>793364.3209464031</v>
      </c>
      <c r="U15" s="1">
        <f t="shared" si="3"/>
        <v>810817.1264443224</v>
      </c>
      <c r="W15" s="36">
        <v>508596</v>
      </c>
      <c r="X15" s="36">
        <v>4554</v>
      </c>
      <c r="Y15">
        <v>263</v>
      </c>
      <c r="Z15" s="7">
        <f t="shared" si="18"/>
        <v>0.009382291873614666</v>
      </c>
      <c r="AB15" s="1">
        <f t="shared" si="19"/>
        <v>4380.592075790688</v>
      </c>
      <c r="AC15" s="1">
        <f t="shared" si="4"/>
        <v>4472.566683027732</v>
      </c>
      <c r="AD15" s="1">
        <f t="shared" si="5"/>
        <v>4564.766465269743</v>
      </c>
      <c r="AE15" s="1">
        <f t="shared" si="6"/>
        <v>4657.125746473606</v>
      </c>
      <c r="AF15" s="1">
        <f t="shared" si="7"/>
        <v>4749.51317455309</v>
      </c>
      <c r="AG15" s="1">
        <f t="shared" si="8"/>
        <v>4831.452766427544</v>
      </c>
      <c r="AH15" s="1">
        <f t="shared" si="9"/>
        <v>4914.80599723083</v>
      </c>
      <c r="AI15" s="1">
        <f t="shared" si="10"/>
        <v>4999.597255356588</v>
      </c>
      <c r="AK15" s="1">
        <f t="shared" si="20"/>
        <v>6532.510512339056</v>
      </c>
      <c r="AL15" s="1">
        <f t="shared" si="11"/>
        <v>6676.2157841478065</v>
      </c>
      <c r="AM15" s="1">
        <f t="shared" si="12"/>
        <v>6823.082352843352</v>
      </c>
      <c r="AN15" s="1">
        <f t="shared" si="13"/>
        <v>6973.179762137493</v>
      </c>
      <c r="AO15" s="1">
        <f t="shared" si="14"/>
        <v>7126.579085597659</v>
      </c>
      <c r="AP15" s="1">
        <f t="shared" si="15"/>
        <v>7283.352960301408</v>
      </c>
      <c r="AQ15" s="1">
        <f t="shared" si="16"/>
        <v>7443.575621231255</v>
      </c>
      <c r="AR15" s="1">
        <f t="shared" si="17"/>
        <v>7607.3229364261615</v>
      </c>
      <c r="AT15" t="s">
        <v>47</v>
      </c>
      <c r="AU15">
        <v>20374640</v>
      </c>
    </row>
    <row r="16" spans="1:47" ht="12.75">
      <c r="A16" t="s">
        <v>53</v>
      </c>
      <c r="B16">
        <v>517927</v>
      </c>
      <c r="C16">
        <v>529034</v>
      </c>
      <c r="D16">
        <v>540109</v>
      </c>
      <c r="E16">
        <v>551201</v>
      </c>
      <c r="F16">
        <v>562339</v>
      </c>
      <c r="G16" s="1">
        <f t="shared" si="0"/>
        <v>572381.0188885147</v>
      </c>
      <c r="H16" s="1">
        <f t="shared" si="1"/>
        <v>582602.3640257107</v>
      </c>
      <c r="I16" s="1">
        <f t="shared" si="1"/>
        <v>593006.2377460813</v>
      </c>
      <c r="J16">
        <v>830066</v>
      </c>
      <c r="L16">
        <v>352000</v>
      </c>
      <c r="M16">
        <v>0.02567</v>
      </c>
      <c r="N16" s="1">
        <f t="shared" si="2"/>
        <v>504219.24106481</v>
      </c>
      <c r="O16" s="1">
        <f t="shared" si="3"/>
        <v>517330.10700598126</v>
      </c>
      <c r="P16" s="1">
        <f t="shared" si="3"/>
        <v>530781.8857718284</v>
      </c>
      <c r="Q16" s="1">
        <f t="shared" si="3"/>
        <v>544583.4418839283</v>
      </c>
      <c r="R16" s="1">
        <f t="shared" si="3"/>
        <v>558743.8703619126</v>
      </c>
      <c r="S16" s="1">
        <f t="shared" si="3"/>
        <v>573272.5027169491</v>
      </c>
      <c r="T16" s="1">
        <f t="shared" si="3"/>
        <v>588178.913101069</v>
      </c>
      <c r="U16" s="1">
        <f t="shared" si="3"/>
        <v>603472.9246163906</v>
      </c>
      <c r="W16" s="36">
        <v>7024</v>
      </c>
      <c r="X16" s="36">
        <v>2115</v>
      </c>
      <c r="Y16" s="36">
        <v>342861</v>
      </c>
      <c r="Z16" s="7">
        <f t="shared" si="18"/>
        <v>0.9800454545454546</v>
      </c>
      <c r="AB16" s="1">
        <f t="shared" si="19"/>
        <v>507592.00213636365</v>
      </c>
      <c r="AC16" s="1">
        <f t="shared" si="4"/>
        <v>518477.367</v>
      </c>
      <c r="AD16" s="1">
        <f t="shared" si="5"/>
        <v>529331.3704090909</v>
      </c>
      <c r="AE16" s="1">
        <f t="shared" si="6"/>
        <v>540202.0345909091</v>
      </c>
      <c r="AF16" s="1">
        <f t="shared" si="7"/>
        <v>551117.7808636364</v>
      </c>
      <c r="AG16" s="1">
        <f t="shared" si="8"/>
        <v>560959.4158297848</v>
      </c>
      <c r="AH16" s="1">
        <f t="shared" si="9"/>
        <v>570976.798670834</v>
      </c>
      <c r="AI16" s="1">
        <f t="shared" si="10"/>
        <v>581173.0678201482</v>
      </c>
      <c r="AK16" s="1">
        <f t="shared" si="20"/>
        <v>494157.7752999259</v>
      </c>
      <c r="AL16" s="1">
        <f t="shared" si="11"/>
        <v>507007.0198707256</v>
      </c>
      <c r="AM16" s="1">
        <f t="shared" si="12"/>
        <v>520190.3745057451</v>
      </c>
      <c r="AN16" s="1">
        <f t="shared" si="13"/>
        <v>533716.5268390626</v>
      </c>
      <c r="AO16" s="1">
        <f t="shared" si="14"/>
        <v>547594.3904033272</v>
      </c>
      <c r="AP16" s="1">
        <f t="shared" si="15"/>
        <v>561833.1105036427</v>
      </c>
      <c r="AQ16" s="1">
        <f t="shared" si="16"/>
        <v>576442.0702441887</v>
      </c>
      <c r="AR16" s="1">
        <f t="shared" si="17"/>
        <v>591430.8967115454</v>
      </c>
      <c r="AT16" t="s">
        <v>49</v>
      </c>
      <c r="AU16">
        <v>324546.24</v>
      </c>
    </row>
    <row r="17" spans="1:47" ht="12.75">
      <c r="A17" t="s">
        <v>54</v>
      </c>
      <c r="B17">
        <v>4554408</v>
      </c>
      <c r="C17">
        <v>4669638</v>
      </c>
      <c r="D17">
        <v>4786994</v>
      </c>
      <c r="E17">
        <v>4906585</v>
      </c>
      <c r="F17">
        <v>5028475</v>
      </c>
      <c r="G17" s="1">
        <f t="shared" si="0"/>
        <v>5132054.48704301</v>
      </c>
      <c r="H17" s="1">
        <f t="shared" si="1"/>
        <v>5237767.565311209</v>
      </c>
      <c r="I17" s="1">
        <f t="shared" si="1"/>
        <v>5345658.183772163</v>
      </c>
      <c r="J17">
        <v>7874908</v>
      </c>
      <c r="L17">
        <v>2851679</v>
      </c>
      <c r="M17">
        <v>0.02762</v>
      </c>
      <c r="N17" s="1">
        <f t="shared" si="2"/>
        <v>4197914.87476119</v>
      </c>
      <c r="O17" s="1">
        <f t="shared" si="3"/>
        <v>4315477.34776383</v>
      </c>
      <c r="P17" s="1">
        <f t="shared" si="3"/>
        <v>4436332.154096426</v>
      </c>
      <c r="Q17" s="1">
        <f t="shared" si="3"/>
        <v>4560571.495449524</v>
      </c>
      <c r="R17" s="1">
        <f t="shared" si="3"/>
        <v>4688290.155619091</v>
      </c>
      <c r="S17" s="1">
        <f t="shared" si="3"/>
        <v>4819585.572818294</v>
      </c>
      <c r="T17" s="1">
        <f t="shared" si="3"/>
        <v>4954557.914014373</v>
      </c>
      <c r="U17" s="1">
        <f t="shared" si="3"/>
        <v>5093310.15134731</v>
      </c>
      <c r="W17" s="36">
        <v>351209</v>
      </c>
      <c r="X17" s="36">
        <v>2047355</v>
      </c>
      <c r="Y17" s="36">
        <v>453116</v>
      </c>
      <c r="Z17" s="7">
        <f t="shared" si="18"/>
        <v>0.8768416781832737</v>
      </c>
      <c r="AB17" s="1">
        <f t="shared" si="19"/>
        <v>3993494.7538513276</v>
      </c>
      <c r="AC17" s="1">
        <f t="shared" si="4"/>
        <v>4094533.2204283862</v>
      </c>
      <c r="AD17" s="1">
        <f t="shared" si="5"/>
        <v>4197435.852413262</v>
      </c>
      <c r="AE17" s="1">
        <f t="shared" si="6"/>
        <v>4302298.225548878</v>
      </c>
      <c r="AF17" s="1">
        <f t="shared" si="7"/>
        <v>4409176.457702638</v>
      </c>
      <c r="AG17" s="1">
        <f t="shared" si="8"/>
        <v>4499999.268946793</v>
      </c>
      <c r="AH17" s="1">
        <f t="shared" si="9"/>
        <v>4592692.901901401</v>
      </c>
      <c r="AI17" s="1">
        <f t="shared" si="10"/>
        <v>4687295.892852935</v>
      </c>
      <c r="AK17" s="1">
        <f t="shared" si="20"/>
        <v>3680906.7236561296</v>
      </c>
      <c r="AL17" s="1">
        <f t="shared" si="11"/>
        <v>3783990.39977514</v>
      </c>
      <c r="AM17" s="1">
        <f t="shared" si="12"/>
        <v>3889960.9309763284</v>
      </c>
      <c r="AN17" s="1">
        <f t="shared" si="13"/>
        <v>3998899.1635447633</v>
      </c>
      <c r="AO17" s="1">
        <f t="shared" si="14"/>
        <v>4110888.2078631655</v>
      </c>
      <c r="AP17" s="1">
        <f t="shared" si="15"/>
        <v>4226013.501817888</v>
      </c>
      <c r="AQ17" s="1">
        <f t="shared" si="16"/>
        <v>4344362.875980583</v>
      </c>
      <c r="AR17" s="1">
        <f t="shared" si="17"/>
        <v>4466026.620615279</v>
      </c>
      <c r="AT17" t="s">
        <v>50</v>
      </c>
      <c r="AU17">
        <v>69009704</v>
      </c>
    </row>
    <row r="18" spans="1:47" ht="12.75">
      <c r="A18" t="s">
        <v>55</v>
      </c>
      <c r="B18">
        <v>71336571</v>
      </c>
      <c r="C18">
        <v>73053286</v>
      </c>
      <c r="D18">
        <v>74777981</v>
      </c>
      <c r="E18">
        <v>76511887</v>
      </c>
      <c r="F18">
        <v>78254090</v>
      </c>
      <c r="G18" s="1">
        <f t="shared" si="0"/>
        <v>79666375.82437257</v>
      </c>
      <c r="H18" s="1">
        <f t="shared" si="1"/>
        <v>81104149.78936148</v>
      </c>
      <c r="I18" s="1">
        <f t="shared" si="1"/>
        <v>82567871.89059995</v>
      </c>
      <c r="J18">
        <v>115985415</v>
      </c>
      <c r="L18">
        <v>48103167</v>
      </c>
      <c r="M18">
        <v>0.02664</v>
      </c>
      <c r="N18" s="1">
        <f t="shared" si="2"/>
        <v>69847061.55872</v>
      </c>
      <c r="O18" s="1">
        <f t="shared" si="3"/>
        <v>71732793.70849042</v>
      </c>
      <c r="P18" s="1">
        <f t="shared" si="3"/>
        <v>73669436.88674681</v>
      </c>
      <c r="Q18" s="1">
        <f t="shared" si="3"/>
        <v>75658365.59029765</v>
      </c>
      <c r="R18" s="1">
        <f t="shared" si="3"/>
        <v>77700991.42463952</v>
      </c>
      <c r="S18" s="1">
        <f t="shared" si="3"/>
        <v>79798764.10581806</v>
      </c>
      <c r="T18" s="1">
        <f t="shared" si="3"/>
        <v>81953172.48933725</v>
      </c>
      <c r="U18" s="1">
        <f t="shared" si="3"/>
        <v>84165745.62684713</v>
      </c>
      <c r="W18" s="36">
        <v>30993079</v>
      </c>
      <c r="X18" s="36">
        <v>10601558</v>
      </c>
      <c r="Y18" s="36">
        <v>6508530</v>
      </c>
      <c r="Z18" s="7">
        <f t="shared" si="18"/>
        <v>0.3556956655265546</v>
      </c>
      <c r="AB18" s="1">
        <f t="shared" si="19"/>
        <v>25374109.09822732</v>
      </c>
      <c r="AC18" s="1">
        <f t="shared" si="4"/>
        <v>25984737.182671737</v>
      </c>
      <c r="AD18" s="1">
        <f t="shared" si="5"/>
        <v>26598203.718527056</v>
      </c>
      <c r="AE18" s="1">
        <f t="shared" si="6"/>
        <v>27214946.567157544</v>
      </c>
      <c r="AF18" s="1">
        <f t="shared" si="7"/>
        <v>27834640.622724902</v>
      </c>
      <c r="AG18" s="1">
        <f t="shared" si="8"/>
        <v>28336984.568938825</v>
      </c>
      <c r="AH18" s="1">
        <f t="shared" si="9"/>
        <v>28848394.536292307</v>
      </c>
      <c r="AI18" s="1">
        <f t="shared" si="10"/>
        <v>29369034.14323825</v>
      </c>
      <c r="AK18" s="1">
        <f t="shared" si="20"/>
        <v>24844297.046203136</v>
      </c>
      <c r="AL18" s="1">
        <f t="shared" si="11"/>
        <v>25515043.79822055</v>
      </c>
      <c r="AM18" s="1">
        <f t="shared" si="12"/>
        <v>26203899.38239792</v>
      </c>
      <c r="AN18" s="1">
        <f t="shared" si="13"/>
        <v>26911352.701292302</v>
      </c>
      <c r="AO18" s="1">
        <f t="shared" si="14"/>
        <v>27637905.85686027</v>
      </c>
      <c r="AP18" s="1">
        <f t="shared" si="15"/>
        <v>28384074.506815493</v>
      </c>
      <c r="AQ18" s="1">
        <f t="shared" si="16"/>
        <v>29150388.230607342</v>
      </c>
      <c r="AR18" s="1">
        <f t="shared" si="17"/>
        <v>29937390.905280095</v>
      </c>
      <c r="AT18" t="s">
        <v>52</v>
      </c>
      <c r="AU18">
        <v>545238</v>
      </c>
    </row>
    <row r="19" spans="1:47" ht="12.75">
      <c r="A19" t="s">
        <v>56</v>
      </c>
      <c r="B19">
        <v>1363116</v>
      </c>
      <c r="C19">
        <v>1394307</v>
      </c>
      <c r="D19">
        <v>1424906</v>
      </c>
      <c r="E19">
        <v>1454867</v>
      </c>
      <c r="F19">
        <v>1484149</v>
      </c>
      <c r="G19" s="1">
        <f t="shared" si="0"/>
        <v>1512843.601714978</v>
      </c>
      <c r="H19" s="1">
        <f t="shared" si="1"/>
        <v>1542092.9861152396</v>
      </c>
      <c r="I19" s="1">
        <f t="shared" si="1"/>
        <v>1571907.8793935003</v>
      </c>
      <c r="J19">
        <v>2261732</v>
      </c>
      <c r="L19">
        <v>935000</v>
      </c>
      <c r="M19">
        <v>0.02762</v>
      </c>
      <c r="N19" s="1">
        <f t="shared" si="2"/>
        <v>1376399.8009248981</v>
      </c>
      <c r="O19" s="1">
        <f t="shared" si="3"/>
        <v>1414945.8337208296</v>
      </c>
      <c r="P19" s="1">
        <f t="shared" si="3"/>
        <v>1454571.3469433826</v>
      </c>
      <c r="Q19" s="1">
        <f t="shared" si="3"/>
        <v>1495306.5714076883</v>
      </c>
      <c r="R19" s="1">
        <f t="shared" si="3"/>
        <v>1537182.5845418964</v>
      </c>
      <c r="S19" s="1">
        <f t="shared" si="3"/>
        <v>1580231.3340965465</v>
      </c>
      <c r="T19" s="1">
        <f t="shared" si="3"/>
        <v>1624485.66251792</v>
      </c>
      <c r="U19" s="1">
        <f t="shared" si="3"/>
        <v>1669979.332003965</v>
      </c>
      <c r="W19" s="36">
        <v>32826</v>
      </c>
      <c r="X19">
        <v>41</v>
      </c>
      <c r="Y19" s="36">
        <v>902133</v>
      </c>
      <c r="Z19" s="7">
        <f t="shared" si="18"/>
        <v>0.9648919786096257</v>
      </c>
      <c r="AB19" s="1">
        <f t="shared" si="19"/>
        <v>1315259.6943144386</v>
      </c>
      <c r="AC19" s="1">
        <f t="shared" si="4"/>
        <v>1345355.6400192515</v>
      </c>
      <c r="AD19" s="1">
        <f t="shared" si="5"/>
        <v>1374880.3696727273</v>
      </c>
      <c r="AE19" s="1">
        <f t="shared" si="6"/>
        <v>1403789.4982438504</v>
      </c>
      <c r="AF19" s="1">
        <f t="shared" si="7"/>
        <v>1432043.4651614975</v>
      </c>
      <c r="AG19" s="1">
        <f t="shared" si="8"/>
        <v>1459730.6561856777</v>
      </c>
      <c r="AH19" s="1">
        <f t="shared" si="9"/>
        <v>1487953.1525727597</v>
      </c>
      <c r="AI19" s="1">
        <f t="shared" si="10"/>
        <v>1516721.3039400554</v>
      </c>
      <c r="AK19" s="1">
        <f t="shared" si="20"/>
        <v>1328077.12727232</v>
      </c>
      <c r="AL19" s="1">
        <f t="shared" si="11"/>
        <v>1365269.8851243376</v>
      </c>
      <c r="AM19" s="1">
        <f t="shared" si="12"/>
        <v>1403504.2249810689</v>
      </c>
      <c r="AN19" s="1">
        <f t="shared" si="13"/>
        <v>1442809.3163135399</v>
      </c>
      <c r="AO19" s="1">
        <f t="shared" si="14"/>
        <v>1483215.1454828887</v>
      </c>
      <c r="AP19" s="1">
        <f t="shared" si="15"/>
        <v>1524752.5386173453</v>
      </c>
      <c r="AQ19" s="1">
        <f t="shared" si="16"/>
        <v>1567453.1851298844</v>
      </c>
      <c r="AR19" s="1">
        <f t="shared" si="17"/>
        <v>1611349.661894487</v>
      </c>
      <c r="AT19" t="s">
        <v>54</v>
      </c>
      <c r="AU19">
        <v>3566379.85</v>
      </c>
    </row>
    <row r="20" spans="1:47" ht="12.75">
      <c r="A20" t="s">
        <v>57</v>
      </c>
      <c r="B20">
        <v>1548956</v>
      </c>
      <c r="C20">
        <v>1595086</v>
      </c>
      <c r="D20">
        <v>1641564</v>
      </c>
      <c r="E20">
        <v>1688359</v>
      </c>
      <c r="F20">
        <v>1735464</v>
      </c>
      <c r="G20" s="1">
        <f t="shared" si="0"/>
        <v>1776777.566202006</v>
      </c>
      <c r="H20" s="1">
        <f t="shared" si="1"/>
        <v>1819074.6219793232</v>
      </c>
      <c r="I20" s="1">
        <f t="shared" si="1"/>
        <v>1862378.5797805407</v>
      </c>
      <c r="J20">
        <v>2912055</v>
      </c>
      <c r="L20">
        <v>921000</v>
      </c>
      <c r="M20">
        <v>0.03537</v>
      </c>
      <c r="N20" s="1">
        <f t="shared" si="2"/>
        <v>1511170.8644476389</v>
      </c>
      <c r="O20" s="1">
        <f t="shared" si="3"/>
        <v>1565577.4871054043</v>
      </c>
      <c r="P20" s="1">
        <f t="shared" si="3"/>
        <v>1621942.909167436</v>
      </c>
      <c r="Q20" s="1">
        <f t="shared" si="3"/>
        <v>1680337.653208353</v>
      </c>
      <c r="R20" s="1">
        <f t="shared" si="3"/>
        <v>1740834.7808241362</v>
      </c>
      <c r="S20" s="1">
        <f t="shared" si="3"/>
        <v>1803509.98404441</v>
      </c>
      <c r="T20" s="1">
        <f t="shared" si="3"/>
        <v>1868441.6800358377</v>
      </c>
      <c r="U20" s="1">
        <f t="shared" si="3"/>
        <v>1935711.1092151173</v>
      </c>
      <c r="W20">
        <v>0</v>
      </c>
      <c r="X20">
        <v>0</v>
      </c>
      <c r="Y20" s="36">
        <v>921000</v>
      </c>
      <c r="Z20" s="7">
        <f t="shared" si="18"/>
        <v>1</v>
      </c>
      <c r="AB20" s="1">
        <f t="shared" si="19"/>
        <v>1548956</v>
      </c>
      <c r="AC20" s="1">
        <f t="shared" si="4"/>
        <v>1595086</v>
      </c>
      <c r="AD20" s="1">
        <f t="shared" si="5"/>
        <v>1641564</v>
      </c>
      <c r="AE20" s="1">
        <f t="shared" si="6"/>
        <v>1688359</v>
      </c>
      <c r="AF20" s="1">
        <f t="shared" si="7"/>
        <v>1735464</v>
      </c>
      <c r="AG20" s="1">
        <f t="shared" si="8"/>
        <v>1776777.566202006</v>
      </c>
      <c r="AH20" s="1">
        <f t="shared" si="9"/>
        <v>1819074.6219793232</v>
      </c>
      <c r="AI20" s="1">
        <f t="shared" si="10"/>
        <v>1862378.5797805407</v>
      </c>
      <c r="AK20" s="1">
        <f t="shared" si="20"/>
        <v>1511170.8644476389</v>
      </c>
      <c r="AL20" s="1">
        <f t="shared" si="11"/>
        <v>1565577.4871054043</v>
      </c>
      <c r="AM20" s="1">
        <f t="shared" si="12"/>
        <v>1621942.909167436</v>
      </c>
      <c r="AN20" s="1">
        <f t="shared" si="13"/>
        <v>1680337.653208353</v>
      </c>
      <c r="AO20" s="1">
        <f t="shared" si="14"/>
        <v>1740834.7808241362</v>
      </c>
      <c r="AP20" s="1">
        <f t="shared" si="15"/>
        <v>1803509.98404441</v>
      </c>
      <c r="AQ20" s="1">
        <f t="shared" si="16"/>
        <v>1868441.6800358377</v>
      </c>
      <c r="AR20" s="1">
        <f t="shared" si="17"/>
        <v>1935711.1092151173</v>
      </c>
      <c r="AT20" t="s">
        <v>55</v>
      </c>
      <c r="AU20">
        <v>54814475.232</v>
      </c>
    </row>
    <row r="21" spans="1:47" ht="12.75">
      <c r="A21" t="s">
        <v>58</v>
      </c>
      <c r="B21">
        <v>21483085</v>
      </c>
      <c r="C21">
        <v>21946247</v>
      </c>
      <c r="D21">
        <v>22409572</v>
      </c>
      <c r="E21">
        <v>22873338</v>
      </c>
      <c r="F21">
        <v>23336661</v>
      </c>
      <c r="G21" s="1">
        <f t="shared" si="0"/>
        <v>23695314.89359244</v>
      </c>
      <c r="H21" s="1">
        <f t="shared" si="1"/>
        <v>24059480.827463005</v>
      </c>
      <c r="I21" s="1">
        <f t="shared" si="1"/>
        <v>24429243.51444647</v>
      </c>
      <c r="J21">
        <v>32640860</v>
      </c>
      <c r="L21">
        <v>15003180</v>
      </c>
      <c r="M21">
        <v>0.02956</v>
      </c>
      <c r="N21" s="1">
        <f t="shared" si="2"/>
        <v>22694036.452597834</v>
      </c>
      <c r="O21" s="1">
        <f aca="true" t="shared" si="21" ref="O21:U21">$L21*EXP($M21*(O$4-$L$4))</f>
        <v>23374885.543625813</v>
      </c>
      <c r="P21" s="1">
        <f t="shared" si="21"/>
        <v>24076160.947342668</v>
      </c>
      <c r="Q21" s="1">
        <f t="shared" si="21"/>
        <v>24798475.47832885</v>
      </c>
      <c r="R21" s="1">
        <f t="shared" si="21"/>
        <v>25542460.336358238</v>
      </c>
      <c r="S21" s="1">
        <f t="shared" si="21"/>
        <v>26308765.65797664</v>
      </c>
      <c r="T21" s="1">
        <f t="shared" si="21"/>
        <v>27098061.08462829</v>
      </c>
      <c r="U21" s="1">
        <f t="shared" si="21"/>
        <v>27911036.34782691</v>
      </c>
      <c r="W21">
        <v>0</v>
      </c>
      <c r="X21" s="36">
        <v>248912</v>
      </c>
      <c r="Y21" s="36">
        <v>14754268</v>
      </c>
      <c r="Z21" s="7">
        <f t="shared" si="18"/>
        <v>1</v>
      </c>
      <c r="AB21" s="1">
        <f t="shared" si="19"/>
        <v>21483085</v>
      </c>
      <c r="AC21" s="1">
        <f t="shared" si="4"/>
        <v>21946247</v>
      </c>
      <c r="AD21" s="1">
        <f t="shared" si="5"/>
        <v>22409572</v>
      </c>
      <c r="AE21" s="1">
        <f t="shared" si="6"/>
        <v>22873338</v>
      </c>
      <c r="AF21" s="1">
        <f t="shared" si="7"/>
        <v>23336661</v>
      </c>
      <c r="AG21" s="1">
        <f t="shared" si="8"/>
        <v>23695314.89359244</v>
      </c>
      <c r="AH21" s="1">
        <f t="shared" si="9"/>
        <v>24059480.827463005</v>
      </c>
      <c r="AI21" s="1">
        <f t="shared" si="10"/>
        <v>24429243.51444647</v>
      </c>
      <c r="AK21" s="1">
        <f t="shared" si="20"/>
        <v>22694036.452597834</v>
      </c>
      <c r="AL21" s="1">
        <f t="shared" si="11"/>
        <v>23374885.543625813</v>
      </c>
      <c r="AM21" s="1">
        <f t="shared" si="12"/>
        <v>24076160.947342668</v>
      </c>
      <c r="AN21" s="1">
        <f t="shared" si="13"/>
        <v>24798475.47832885</v>
      </c>
      <c r="AO21" s="1">
        <f t="shared" si="14"/>
        <v>25542460.336358238</v>
      </c>
      <c r="AP21" s="1">
        <f t="shared" si="15"/>
        <v>26308765.65797664</v>
      </c>
      <c r="AQ21" s="1">
        <f t="shared" si="16"/>
        <v>27098061.08462829</v>
      </c>
      <c r="AR21" s="1">
        <f t="shared" si="17"/>
        <v>27911036.34782691</v>
      </c>
      <c r="AT21" t="s">
        <v>56</v>
      </c>
      <c r="AU21">
        <v>1389756</v>
      </c>
    </row>
    <row r="22" spans="1:47" ht="12.75">
      <c r="A22" t="s">
        <v>59</v>
      </c>
      <c r="B22">
        <v>9234177</v>
      </c>
      <c r="C22">
        <v>9452670</v>
      </c>
      <c r="D22">
        <v>9690222</v>
      </c>
      <c r="E22">
        <v>9947814</v>
      </c>
      <c r="F22">
        <v>10211437</v>
      </c>
      <c r="G22" s="1">
        <f t="shared" si="0"/>
        <v>10475810.152399868</v>
      </c>
      <c r="H22" s="1">
        <f t="shared" si="1"/>
        <v>10747027.901080342</v>
      </c>
      <c r="I22" s="1">
        <f t="shared" si="1"/>
        <v>11025267.452001328</v>
      </c>
      <c r="J22">
        <v>17918577</v>
      </c>
      <c r="L22">
        <v>5679083</v>
      </c>
      <c r="M22">
        <v>0.02762</v>
      </c>
      <c r="N22" s="1">
        <f aca="true" t="shared" si="22" ref="N22:U37">$L22*EXP($M22*(N$4-$L$4))</f>
        <v>8360094.877685533</v>
      </c>
      <c r="O22" s="1">
        <f t="shared" si="22"/>
        <v>8594219.069737744</v>
      </c>
      <c r="P22" s="1">
        <f t="shared" si="22"/>
        <v>8834899.90236713</v>
      </c>
      <c r="Q22" s="1">
        <f t="shared" si="22"/>
        <v>9082320.994085228</v>
      </c>
      <c r="R22" s="1">
        <f t="shared" si="22"/>
        <v>9336671.105634168</v>
      </c>
      <c r="S22" s="1">
        <f t="shared" si="22"/>
        <v>9598144.283994671</v>
      </c>
      <c r="T22" s="1">
        <f t="shared" si="22"/>
        <v>9866940.010427011</v>
      </c>
      <c r="U22" s="1">
        <f t="shared" si="22"/>
        <v>10143263.352657832</v>
      </c>
      <c r="W22" s="36">
        <v>3724</v>
      </c>
      <c r="X22" s="36">
        <v>40155</v>
      </c>
      <c r="Y22" s="36">
        <v>5635203</v>
      </c>
      <c r="Z22" s="7">
        <f t="shared" si="18"/>
        <v>0.9993440842474041</v>
      </c>
      <c r="AB22" s="1">
        <f t="shared" si="19"/>
        <v>9228120.15784344</v>
      </c>
      <c r="AC22" s="1">
        <f t="shared" si="4"/>
        <v>9446469.844842909</v>
      </c>
      <c r="AD22" s="1">
        <f t="shared" si="5"/>
        <v>9683866.030744048</v>
      </c>
      <c r="AE22" s="1">
        <f t="shared" si="6"/>
        <v>9941289.072093505</v>
      </c>
      <c r="AF22" s="1">
        <f t="shared" si="7"/>
        <v>10204739.157615058</v>
      </c>
      <c r="AG22" s="1">
        <f t="shared" si="8"/>
        <v>10468938.903499704</v>
      </c>
      <c r="AH22" s="1">
        <f t="shared" si="9"/>
        <v>10739978.756186435</v>
      </c>
      <c r="AI22" s="1">
        <f t="shared" si="10"/>
        <v>11018035.805402977</v>
      </c>
      <c r="AK22" s="1">
        <f t="shared" si="20"/>
        <v>8354611.359762062</v>
      </c>
      <c r="AL22" s="1">
        <f t="shared" si="11"/>
        <v>8588581.986068642</v>
      </c>
      <c r="AM22" s="1">
        <f t="shared" si="12"/>
        <v>8829104.952348558</v>
      </c>
      <c r="AN22" s="1">
        <f t="shared" si="13"/>
        <v>9076363.756675074</v>
      </c>
      <c r="AO22" s="1">
        <f t="shared" si="14"/>
        <v>9330547.035979176</v>
      </c>
      <c r="AP22" s="1">
        <f t="shared" si="15"/>
        <v>9591848.70996311</v>
      </c>
      <c r="AQ22" s="1">
        <f t="shared" si="16"/>
        <v>9860468.129044253</v>
      </c>
      <c r="AR22" s="1">
        <f t="shared" si="17"/>
        <v>10136610.226442095</v>
      </c>
      <c r="AT22" t="s">
        <v>57</v>
      </c>
      <c r="AU22">
        <v>1844665</v>
      </c>
    </row>
    <row r="23" spans="1:47" ht="12.75">
      <c r="A23" t="s">
        <v>60</v>
      </c>
      <c r="B23">
        <v>1386228</v>
      </c>
      <c r="C23">
        <v>1413446</v>
      </c>
      <c r="D23">
        <v>1442029</v>
      </c>
      <c r="E23">
        <v>1472041</v>
      </c>
      <c r="F23">
        <v>1502442</v>
      </c>
      <c r="G23" s="1">
        <f t="shared" si="0"/>
        <v>1529658.0709181246</v>
      </c>
      <c r="H23" s="1">
        <f t="shared" si="1"/>
        <v>1557367.1488982325</v>
      </c>
      <c r="I23" s="1">
        <f t="shared" si="1"/>
        <v>1585578.1645447412</v>
      </c>
      <c r="J23">
        <v>2230098</v>
      </c>
      <c r="L23">
        <v>963453</v>
      </c>
      <c r="M23">
        <v>0.02176</v>
      </c>
      <c r="N23" s="1">
        <f t="shared" si="22"/>
        <v>1306573.9777132242</v>
      </c>
      <c r="O23" s="1">
        <f t="shared" si="22"/>
        <v>1335316.6132207923</v>
      </c>
      <c r="P23" s="1">
        <f t="shared" si="22"/>
        <v>1364691.5428885168</v>
      </c>
      <c r="Q23" s="1">
        <f t="shared" si="22"/>
        <v>1394712.6762239265</v>
      </c>
      <c r="R23" s="1">
        <f t="shared" si="22"/>
        <v>1425394.228722508</v>
      </c>
      <c r="S23" s="1">
        <f t="shared" si="22"/>
        <v>1456750.728598977</v>
      </c>
      <c r="T23" s="1">
        <f t="shared" si="22"/>
        <v>1488797.0236666217</v>
      </c>
      <c r="U23" s="1">
        <f t="shared" si="22"/>
        <v>1521548.2883679871</v>
      </c>
      <c r="W23" s="36">
        <v>4610</v>
      </c>
      <c r="X23">
        <v>0</v>
      </c>
      <c r="Y23" s="36">
        <v>958844</v>
      </c>
      <c r="Z23" s="7">
        <f t="shared" si="18"/>
        <v>0.9952161651891686</v>
      </c>
      <c r="AB23" s="1">
        <f t="shared" si="19"/>
        <v>1379596.5142378507</v>
      </c>
      <c r="AC23" s="1">
        <f t="shared" si="4"/>
        <v>1406684.3078219695</v>
      </c>
      <c r="AD23" s="1">
        <f t="shared" si="5"/>
        <v>1435130.5714715715</v>
      </c>
      <c r="AE23" s="1">
        <f t="shared" si="6"/>
        <v>1464998.9990212289</v>
      </c>
      <c r="AF23" s="1">
        <f t="shared" si="7"/>
        <v>1495254.565659145</v>
      </c>
      <c r="AG23" s="1">
        <f t="shared" si="8"/>
        <v>1522340.4393897972</v>
      </c>
      <c r="AH23" s="1">
        <f t="shared" si="9"/>
        <v>1549916.9617180878</v>
      </c>
      <c r="AI23" s="1">
        <f t="shared" si="10"/>
        <v>1577993.0205258979</v>
      </c>
      <c r="AK23" s="1">
        <f t="shared" si="20"/>
        <v>1300323.5436357132</v>
      </c>
      <c r="AL23" s="1">
        <f t="shared" si="11"/>
        <v>1328928.679122985</v>
      </c>
      <c r="AM23" s="1">
        <f t="shared" si="12"/>
        <v>1358163.0839795994</v>
      </c>
      <c r="AN23" s="1">
        <f t="shared" si="13"/>
        <v>1388040.6011722987</v>
      </c>
      <c r="AO23" s="1">
        <f t="shared" si="14"/>
        <v>1418575.378191987</v>
      </c>
      <c r="AP23" s="1">
        <f t="shared" si="15"/>
        <v>1449781.8737528012</v>
      </c>
      <c r="AQ23" s="1">
        <f t="shared" si="16"/>
        <v>1481674.864638543</v>
      </c>
      <c r="AR23" s="1">
        <f t="shared" si="17"/>
        <v>1514269.4526997313</v>
      </c>
      <c r="AT23" t="s">
        <v>58</v>
      </c>
      <c r="AU23">
        <v>24890170</v>
      </c>
    </row>
    <row r="24" spans="1:47" ht="12.75">
      <c r="A24" t="s">
        <v>48</v>
      </c>
      <c r="B24">
        <v>16944598</v>
      </c>
      <c r="C24">
        <v>17298040</v>
      </c>
      <c r="D24">
        <v>17654843</v>
      </c>
      <c r="E24">
        <v>18013409</v>
      </c>
      <c r="F24">
        <v>18373060</v>
      </c>
      <c r="G24" s="1">
        <f t="shared" si="0"/>
        <v>18667915.092679977</v>
      </c>
      <c r="H24" s="1">
        <f t="shared" si="1"/>
        <v>18967502.087703887</v>
      </c>
      <c r="I24" s="1">
        <f t="shared" si="1"/>
        <v>19271896.923728894</v>
      </c>
      <c r="J24">
        <v>26079341</v>
      </c>
      <c r="L24">
        <v>11634908</v>
      </c>
      <c r="M24">
        <v>0.02469</v>
      </c>
      <c r="N24" s="1">
        <f t="shared" si="22"/>
        <v>16439219.117203606</v>
      </c>
      <c r="O24" s="1">
        <f t="shared" si="22"/>
        <v>16850155.572521985</v>
      </c>
      <c r="P24" s="1">
        <f t="shared" si="22"/>
        <v>17271364.338775914</v>
      </c>
      <c r="Q24" s="1">
        <f t="shared" si="22"/>
        <v>17703102.196230553</v>
      </c>
      <c r="R24" s="1">
        <f t="shared" si="22"/>
        <v>18145632.343970038</v>
      </c>
      <c r="S24" s="1">
        <f t="shared" si="22"/>
        <v>18599224.560350813</v>
      </c>
      <c r="T24" s="1">
        <f t="shared" si="22"/>
        <v>19064155.367465768</v>
      </c>
      <c r="U24" s="1">
        <f t="shared" si="22"/>
        <v>19540708.199719626</v>
      </c>
      <c r="W24">
        <v>361</v>
      </c>
      <c r="X24" s="36">
        <v>7915</v>
      </c>
      <c r="Y24" s="36">
        <v>11626632</v>
      </c>
      <c r="Z24" s="7">
        <f t="shared" si="18"/>
        <v>0.9999689726811763</v>
      </c>
      <c r="AB24" s="1">
        <f t="shared" si="19"/>
        <v>16944072.254555516</v>
      </c>
      <c r="AC24" s="1">
        <f t="shared" si="4"/>
        <v>17297503.288197897</v>
      </c>
      <c r="AD24" s="1">
        <f t="shared" si="5"/>
        <v>17654295.217557456</v>
      </c>
      <c r="AE24" s="1">
        <f t="shared" si="6"/>
        <v>18012850.092215855</v>
      </c>
      <c r="AF24" s="1">
        <f t="shared" si="7"/>
        <v>18372489.933209613</v>
      </c>
      <c r="AG24" s="1">
        <f t="shared" si="8"/>
        <v>18667335.877326623</v>
      </c>
      <c r="AH24" s="1">
        <f t="shared" si="9"/>
        <v>18966913.576969326</v>
      </c>
      <c r="AI24" s="1">
        <f t="shared" si="10"/>
        <v>19271298.968438704</v>
      </c>
      <c r="AK24" s="1">
        <f t="shared" si="20"/>
        <v>16438709.052310845</v>
      </c>
      <c r="AL24" s="1">
        <f t="shared" si="11"/>
        <v>16849632.757372808</v>
      </c>
      <c r="AM24" s="1">
        <f t="shared" si="12"/>
        <v>17270828.454648055</v>
      </c>
      <c r="AN24" s="1">
        <f t="shared" si="13"/>
        <v>17702552.91643454</v>
      </c>
      <c r="AO24" s="1">
        <f t="shared" si="14"/>
        <v>18145069.333650045</v>
      </c>
      <c r="AP24" s="1">
        <f t="shared" si="15"/>
        <v>18598647.476280507</v>
      </c>
      <c r="AQ24" s="1">
        <f t="shared" si="16"/>
        <v>19063563.857839078</v>
      </c>
      <c r="AR24" s="1">
        <f t="shared" si="17"/>
        <v>19540101.903936274</v>
      </c>
      <c r="AT24" t="s">
        <v>59</v>
      </c>
      <c r="AU24">
        <v>10027660</v>
      </c>
    </row>
    <row r="25" spans="1:47" ht="12.75">
      <c r="A25" t="s">
        <v>61</v>
      </c>
      <c r="B25">
        <v>32982109</v>
      </c>
      <c r="C25">
        <v>33829590</v>
      </c>
      <c r="D25">
        <v>34707817</v>
      </c>
      <c r="E25">
        <v>35610177</v>
      </c>
      <c r="F25">
        <v>36529155</v>
      </c>
      <c r="G25" s="1">
        <f t="shared" si="0"/>
        <v>37135509.86221727</v>
      </c>
      <c r="H25" s="1">
        <f>($J25/$F25)^((H$4-2008)/22)*$F25</f>
        <v>37751929.73193155</v>
      </c>
      <c r="I25" s="1">
        <f>($J25/$F25)^((I$4-2008)/22)*$F25</f>
        <v>38378581.68024629</v>
      </c>
      <c r="J25">
        <v>52472826</v>
      </c>
      <c r="L25">
        <v>23468259</v>
      </c>
      <c r="M25">
        <v>0.02567</v>
      </c>
      <c r="N25" s="1">
        <f t="shared" si="22"/>
        <v>33616896.99458068</v>
      </c>
      <c r="O25" s="1">
        <f t="shared" si="22"/>
        <v>34491014.033278644</v>
      </c>
      <c r="P25" s="1">
        <f t="shared" si="22"/>
        <v>35387860.135800235</v>
      </c>
      <c r="Q25" s="1">
        <f t="shared" si="22"/>
        <v>36308026.31035079</v>
      </c>
      <c r="R25" s="1">
        <f t="shared" si="22"/>
        <v>37252118.93271531</v>
      </c>
      <c r="S25" s="1">
        <f t="shared" si="22"/>
        <v>38220760.14585104</v>
      </c>
      <c r="T25" s="1">
        <f t="shared" si="22"/>
        <v>39214588.2698704</v>
      </c>
      <c r="U25" s="1">
        <f t="shared" si="22"/>
        <v>40234258.22268446</v>
      </c>
      <c r="W25" s="36">
        <v>12375853</v>
      </c>
      <c r="X25" s="36">
        <v>6123901</v>
      </c>
      <c r="Y25" s="36">
        <v>4968505</v>
      </c>
      <c r="Z25" s="7">
        <f t="shared" si="18"/>
        <v>0.47265568357669824</v>
      </c>
      <c r="AB25" s="1">
        <f t="shared" si="19"/>
        <v>15589181.27519617</v>
      </c>
      <c r="AC25" s="1">
        <f t="shared" si="4"/>
        <v>15989747.986569434</v>
      </c>
      <c r="AD25" s="1">
        <f t="shared" si="5"/>
        <v>16404846.969589949</v>
      </c>
      <c r="AE25" s="1">
        <f t="shared" si="6"/>
        <v>16831352.55222222</v>
      </c>
      <c r="AF25" s="1">
        <f t="shared" si="7"/>
        <v>17265712.727004163</v>
      </c>
      <c r="AG25" s="1">
        <f t="shared" si="8"/>
        <v>17552309.798895523</v>
      </c>
      <c r="AH25" s="1">
        <f t="shared" si="9"/>
        <v>17843664.153785586</v>
      </c>
      <c r="AI25" s="1">
        <f t="shared" si="10"/>
        <v>18139854.75878096</v>
      </c>
      <c r="AK25" s="1">
        <f t="shared" si="20"/>
        <v>15889217.428700984</v>
      </c>
      <c r="AL25" s="1">
        <f t="shared" si="11"/>
        <v>16302373.815152809</v>
      </c>
      <c r="AM25" s="1">
        <f t="shared" si="12"/>
        <v>16726273.22280325</v>
      </c>
      <c r="AN25" s="1">
        <f t="shared" si="13"/>
        <v>17161194.995039597</v>
      </c>
      <c r="AO25" s="1">
        <f t="shared" si="14"/>
        <v>17607425.73882302</v>
      </c>
      <c r="AP25" s="1">
        <f t="shared" si="15"/>
        <v>18065259.513558246</v>
      </c>
      <c r="AQ25" s="1">
        <f t="shared" si="16"/>
        <v>18534998.024874367</v>
      </c>
      <c r="AR25" s="1">
        <f t="shared" si="17"/>
        <v>19016950.823444314</v>
      </c>
      <c r="AT25" t="s">
        <v>60</v>
      </c>
      <c r="AU25">
        <v>1798446</v>
      </c>
    </row>
    <row r="26" spans="1:47" ht="12.75">
      <c r="A26" t="s">
        <v>62</v>
      </c>
      <c r="B26">
        <v>2807259</v>
      </c>
      <c r="C26">
        <v>2900269</v>
      </c>
      <c r="D26">
        <v>3042004</v>
      </c>
      <c r="E26">
        <v>3193942</v>
      </c>
      <c r="F26">
        <v>3332483</v>
      </c>
      <c r="G26" s="1">
        <f aca="true" t="shared" si="23" ref="G26:I47">($J26/$F26)^((G$4-2008)/22)*$F26</f>
        <v>3400447.012308963</v>
      </c>
      <c r="H26" s="1">
        <f t="shared" si="23"/>
        <v>3469797.1102991225</v>
      </c>
      <c r="I26" s="1">
        <f t="shared" si="23"/>
        <v>3540561.5623650365</v>
      </c>
      <c r="J26">
        <v>5195956</v>
      </c>
      <c r="L26">
        <v>2575000</v>
      </c>
      <c r="M26">
        <v>0.0139</v>
      </c>
      <c r="N26" s="1">
        <f t="shared" si="22"/>
        <v>3128174.270215658</v>
      </c>
      <c r="O26" s="1">
        <f t="shared" si="22"/>
        <v>3171959.494906925</v>
      </c>
      <c r="P26" s="1">
        <f t="shared" si="22"/>
        <v>3216357.583759731</v>
      </c>
      <c r="Q26" s="1">
        <f t="shared" si="22"/>
        <v>3261377.1150669404</v>
      </c>
      <c r="R26" s="1">
        <f t="shared" si="22"/>
        <v>3307026.7871922464</v>
      </c>
      <c r="S26" s="1">
        <f t="shared" si="22"/>
        <v>3353315.4202508098</v>
      </c>
      <c r="T26" s="1">
        <f t="shared" si="22"/>
        <v>3400251.9578134203</v>
      </c>
      <c r="U26" s="1">
        <f t="shared" si="22"/>
        <v>3447845.468634516</v>
      </c>
      <c r="W26">
        <v>0</v>
      </c>
      <c r="X26">
        <v>869</v>
      </c>
      <c r="Y26" s="36">
        <v>2574131</v>
      </c>
      <c r="Z26" s="7">
        <f t="shared" si="18"/>
        <v>1</v>
      </c>
      <c r="AB26" s="1">
        <f t="shared" si="19"/>
        <v>2807259</v>
      </c>
      <c r="AC26" s="1">
        <f t="shared" si="4"/>
        <v>2900269</v>
      </c>
      <c r="AD26" s="1">
        <f t="shared" si="5"/>
        <v>3042004</v>
      </c>
      <c r="AE26" s="1">
        <f t="shared" si="6"/>
        <v>3193942</v>
      </c>
      <c r="AF26" s="1">
        <f t="shared" si="7"/>
        <v>3332483</v>
      </c>
      <c r="AG26" s="1">
        <f t="shared" si="8"/>
        <v>3400447.012308963</v>
      </c>
      <c r="AH26" s="1">
        <f t="shared" si="9"/>
        <v>3469797.1102991225</v>
      </c>
      <c r="AI26" s="1">
        <f t="shared" si="10"/>
        <v>3540561.5623650365</v>
      </c>
      <c r="AK26" s="1">
        <f t="shared" si="20"/>
        <v>3128174.270215658</v>
      </c>
      <c r="AL26" s="1">
        <f t="shared" si="11"/>
        <v>3171959.494906925</v>
      </c>
      <c r="AM26" s="1">
        <f t="shared" si="12"/>
        <v>3216357.583759731</v>
      </c>
      <c r="AN26" s="1">
        <f t="shared" si="13"/>
        <v>3261377.1150669404</v>
      </c>
      <c r="AO26" s="1">
        <f t="shared" si="14"/>
        <v>3307026.7871922464</v>
      </c>
      <c r="AP26" s="1">
        <f t="shared" si="15"/>
        <v>3353315.4202508098</v>
      </c>
      <c r="AQ26" s="1">
        <f t="shared" si="16"/>
        <v>3400251.9578134203</v>
      </c>
      <c r="AR26" s="1">
        <f t="shared" si="17"/>
        <v>3447845.468634516</v>
      </c>
      <c r="AT26" t="s">
        <v>61</v>
      </c>
      <c r="AU26">
        <v>30890254.72</v>
      </c>
    </row>
    <row r="27" spans="1:47" ht="12.75">
      <c r="A27" t="s">
        <v>63</v>
      </c>
      <c r="B27">
        <v>17501871</v>
      </c>
      <c r="C27">
        <v>18040341</v>
      </c>
      <c r="D27">
        <v>18595469</v>
      </c>
      <c r="E27">
        <v>19167654</v>
      </c>
      <c r="F27">
        <v>19757525</v>
      </c>
      <c r="G27" s="1">
        <f t="shared" si="23"/>
        <v>20357120.68184312</v>
      </c>
      <c r="H27" s="1">
        <f t="shared" si="23"/>
        <v>20974912.72085572</v>
      </c>
      <c r="I27" s="1">
        <f t="shared" si="23"/>
        <v>21611453.334847677</v>
      </c>
      <c r="J27">
        <v>38139622</v>
      </c>
      <c r="L27">
        <v>12642000</v>
      </c>
      <c r="M27">
        <v>0.0315</v>
      </c>
      <c r="N27" s="1">
        <f t="shared" si="22"/>
        <v>19648963.79901143</v>
      </c>
      <c r="O27" s="1">
        <f t="shared" si="22"/>
        <v>20277757.669608846</v>
      </c>
      <c r="P27" s="1">
        <f t="shared" si="22"/>
        <v>20926673.809031487</v>
      </c>
      <c r="Q27" s="1">
        <f t="shared" si="22"/>
        <v>21596356.15756187</v>
      </c>
      <c r="R27" s="1">
        <f t="shared" si="22"/>
        <v>22287469.26245735</v>
      </c>
      <c r="S27" s="1">
        <f t="shared" si="22"/>
        <v>23000698.937401664</v>
      </c>
      <c r="T27" s="1">
        <f t="shared" si="22"/>
        <v>23736752.943059824</v>
      </c>
      <c r="U27" s="1">
        <f t="shared" si="22"/>
        <v>24496361.689411737</v>
      </c>
      <c r="W27" s="36">
        <v>1659362</v>
      </c>
      <c r="X27" s="36">
        <v>3395846</v>
      </c>
      <c r="Y27" s="36">
        <v>7586792</v>
      </c>
      <c r="Z27" s="7">
        <f t="shared" si="18"/>
        <v>0.8687421294099035</v>
      </c>
      <c r="AB27" s="1">
        <f t="shared" si="19"/>
        <v>15204612.681197437</v>
      </c>
      <c r="AC27" s="1">
        <f t="shared" si="4"/>
        <v>15672404.255620787</v>
      </c>
      <c r="AD27" s="1">
        <f t="shared" si="5"/>
        <v>16154667.336435849</v>
      </c>
      <c r="AE27" s="1">
        <f t="shared" si="6"/>
        <v>16651748.551752254</v>
      </c>
      <c r="AF27" s="1">
        <f t="shared" si="7"/>
        <v>17164194.340369403</v>
      </c>
      <c r="AG27" s="1">
        <f t="shared" si="8"/>
        <v>17685088.36979878</v>
      </c>
      <c r="AH27" s="1">
        <f t="shared" si="9"/>
        <v>18221790.34130307</v>
      </c>
      <c r="AI27" s="1">
        <f t="shared" si="10"/>
        <v>18774779.98975833</v>
      </c>
      <c r="AK27" s="1">
        <f t="shared" si="20"/>
        <v>17069882.651451297</v>
      </c>
      <c r="AL27" s="1">
        <f t="shared" si="11"/>
        <v>17616142.377553992</v>
      </c>
      <c r="AM27" s="1">
        <f t="shared" si="12"/>
        <v>18179883.16632447</v>
      </c>
      <c r="AN27" s="1">
        <f t="shared" si="13"/>
        <v>18761664.435814977</v>
      </c>
      <c r="AO27" s="1">
        <f t="shared" si="14"/>
        <v>19362063.506224968</v>
      </c>
      <c r="AP27" s="1">
        <f t="shared" si="15"/>
        <v>19981676.172794424</v>
      </c>
      <c r="AQ27" s="1">
        <f t="shared" si="16"/>
        <v>20621117.297030587</v>
      </c>
      <c r="AR27" s="1">
        <f t="shared" si="17"/>
        <v>21281021.41685473</v>
      </c>
      <c r="AT27" t="s">
        <v>62</v>
      </c>
      <c r="AU27">
        <v>4310822</v>
      </c>
    </row>
    <row r="28" spans="1:47" ht="12.75">
      <c r="A28" t="s">
        <v>64</v>
      </c>
      <c r="B28">
        <v>12407373</v>
      </c>
      <c r="C28">
        <v>12707464</v>
      </c>
      <c r="D28">
        <v>13013926</v>
      </c>
      <c r="E28">
        <v>13327079</v>
      </c>
      <c r="F28">
        <v>13647273</v>
      </c>
      <c r="G28" s="1">
        <f t="shared" si="23"/>
        <v>13947591.685691025</v>
      </c>
      <c r="H28" s="1">
        <f t="shared" si="23"/>
        <v>14254519.113874065</v>
      </c>
      <c r="I28" s="1">
        <f t="shared" si="23"/>
        <v>14568200.71498487</v>
      </c>
      <c r="J28">
        <v>22030253</v>
      </c>
      <c r="L28">
        <v>9160377</v>
      </c>
      <c r="M28">
        <v>0.01489</v>
      </c>
      <c r="N28" s="1">
        <f t="shared" si="22"/>
        <v>11283566.047195999</v>
      </c>
      <c r="O28" s="1">
        <f t="shared" si="22"/>
        <v>11452835.428773645</v>
      </c>
      <c r="P28" s="1">
        <f t="shared" si="22"/>
        <v>11624644.08946038</v>
      </c>
      <c r="Q28" s="1">
        <f t="shared" si="22"/>
        <v>11799030.12201896</v>
      </c>
      <c r="R28" s="1">
        <f t="shared" si="22"/>
        <v>11976032.190657225</v>
      </c>
      <c r="S28" s="1">
        <f t="shared" si="22"/>
        <v>12155689.53960058</v>
      </c>
      <c r="T28" s="1">
        <f t="shared" si="22"/>
        <v>12338042.001793096</v>
      </c>
      <c r="U28" s="1">
        <f t="shared" si="22"/>
        <v>12523130.007729085</v>
      </c>
      <c r="W28" s="36">
        <v>399497</v>
      </c>
      <c r="X28" s="36">
        <v>1705285</v>
      </c>
      <c r="Y28" s="36">
        <v>7055595</v>
      </c>
      <c r="Z28" s="7">
        <f t="shared" si="18"/>
        <v>0.956388585316958</v>
      </c>
      <c r="AB28" s="1">
        <f t="shared" si="19"/>
        <v>11866269.910969822</v>
      </c>
      <c r="AC28" s="1">
        <f t="shared" si="4"/>
        <v>12153273.517926173</v>
      </c>
      <c r="AD28" s="1">
        <f t="shared" si="5"/>
        <v>12446370.276559578</v>
      </c>
      <c r="AE28" s="1">
        <f t="shared" si="6"/>
        <v>12745866.23121734</v>
      </c>
      <c r="AF28" s="1">
        <f t="shared" si="7"/>
        <v>13052096.117904318</v>
      </c>
      <c r="AG28" s="1">
        <f t="shared" si="8"/>
        <v>13339317.480856605</v>
      </c>
      <c r="AH28" s="1">
        <f t="shared" si="9"/>
        <v>13632859.369691554</v>
      </c>
      <c r="AI28" s="1">
        <f t="shared" si="10"/>
        <v>13932860.872417876</v>
      </c>
      <c r="AK28" s="1">
        <f t="shared" si="20"/>
        <v>10791473.769208241</v>
      </c>
      <c r="AL28" s="1">
        <f t="shared" si="11"/>
        <v>10953361.073592763</v>
      </c>
      <c r="AM28" s="1">
        <f t="shared" si="12"/>
        <v>11117676.915532151</v>
      </c>
      <c r="AN28" s="1">
        <f t="shared" si="13"/>
        <v>11284457.726509888</v>
      </c>
      <c r="AO28" s="1">
        <f t="shared" si="14"/>
        <v>11453740.484533012</v>
      </c>
      <c r="AP28" s="1">
        <f t="shared" si="15"/>
        <v>11625562.722330745</v>
      </c>
      <c r="AQ28" s="1">
        <f t="shared" si="16"/>
        <v>11799962.535676109</v>
      </c>
      <c r="AR28" s="1">
        <f t="shared" si="17"/>
        <v>11976978.591832366</v>
      </c>
      <c r="AT28" t="s">
        <v>63</v>
      </c>
      <c r="AU28">
        <v>14057524.8</v>
      </c>
    </row>
    <row r="29" spans="1:47" ht="12.75">
      <c r="A29" t="s">
        <v>65</v>
      </c>
      <c r="B29">
        <v>11126144</v>
      </c>
      <c r="C29">
        <v>11415261</v>
      </c>
      <c r="D29">
        <v>11716829</v>
      </c>
      <c r="E29">
        <v>12031795</v>
      </c>
      <c r="F29">
        <v>12360306</v>
      </c>
      <c r="G29" s="1">
        <f t="shared" si="23"/>
        <v>12732944.20391844</v>
      </c>
      <c r="H29" s="1">
        <f t="shared" si="23"/>
        <v>13116816.695322936</v>
      </c>
      <c r="I29" s="1">
        <f t="shared" si="23"/>
        <v>13512262.165238695</v>
      </c>
      <c r="J29">
        <v>23758593</v>
      </c>
      <c r="L29">
        <v>9209586</v>
      </c>
      <c r="M29">
        <v>0.02372</v>
      </c>
      <c r="N29" s="1">
        <f t="shared" si="22"/>
        <v>12836913.633134617</v>
      </c>
      <c r="O29" s="1">
        <f t="shared" si="22"/>
        <v>13145045.218022993</v>
      </c>
      <c r="P29" s="1">
        <f t="shared" si="22"/>
        <v>13460573.05689572</v>
      </c>
      <c r="Q29" s="1">
        <f t="shared" si="22"/>
        <v>13783674.68615505</v>
      </c>
      <c r="R29" s="1">
        <f t="shared" si="22"/>
        <v>14114531.903708335</v>
      </c>
      <c r="S29" s="1">
        <f t="shared" si="22"/>
        <v>14453330.871259324</v>
      </c>
      <c r="T29" s="1">
        <f t="shared" si="22"/>
        <v>14800262.21905478</v>
      </c>
      <c r="U29" s="1">
        <f t="shared" si="22"/>
        <v>15155521.153145414</v>
      </c>
      <c r="W29" s="36">
        <v>139837</v>
      </c>
      <c r="X29" s="36">
        <v>761195</v>
      </c>
      <c r="Y29" s="36">
        <v>8308554</v>
      </c>
      <c r="Z29" s="7">
        <f t="shared" si="18"/>
        <v>0.9848161470016134</v>
      </c>
      <c r="AB29" s="1">
        <f t="shared" si="19"/>
        <v>10957206.265065119</v>
      </c>
      <c r="AC29" s="1">
        <f t="shared" si="4"/>
        <v>11241933.355037784</v>
      </c>
      <c r="AD29" s="1">
        <f t="shared" si="5"/>
        <v>11538922.390856767</v>
      </c>
      <c r="AE29" s="1">
        <f t="shared" si="6"/>
        <v>11849105.993413277</v>
      </c>
      <c r="AF29" s="1">
        <f t="shared" si="7"/>
        <v>12172628.930680923</v>
      </c>
      <c r="AG29" s="1">
        <f t="shared" si="8"/>
        <v>12539609.050889483</v>
      </c>
      <c r="AH29" s="1">
        <f t="shared" si="9"/>
        <v>12917652.87881437</v>
      </c>
      <c r="AI29" s="1">
        <f t="shared" si="10"/>
        <v>13307093.96284605</v>
      </c>
      <c r="AK29" s="1">
        <f t="shared" si="20"/>
        <v>12641999.823576115</v>
      </c>
      <c r="AL29" s="1">
        <f t="shared" si="11"/>
        <v>12945452.783775385</v>
      </c>
      <c r="AM29" s="1">
        <f t="shared" si="12"/>
        <v>13256189.694325771</v>
      </c>
      <c r="AN29" s="1">
        <f t="shared" si="13"/>
        <v>13574385.395942887</v>
      </c>
      <c r="AO29" s="1">
        <f t="shared" si="14"/>
        <v>13900218.926141389</v>
      </c>
      <c r="AP29" s="1">
        <f t="shared" si="15"/>
        <v>14233873.619973078</v>
      </c>
      <c r="AQ29" s="1">
        <f t="shared" si="16"/>
        <v>14575537.213183077</v>
      </c>
      <c r="AR29" s="1">
        <f t="shared" si="17"/>
        <v>14925401.947842114</v>
      </c>
      <c r="AT29" t="s">
        <v>64</v>
      </c>
      <c r="AU29">
        <v>15036660</v>
      </c>
    </row>
    <row r="30" spans="1:47" ht="12.75">
      <c r="A30" t="s">
        <v>66</v>
      </c>
      <c r="B30">
        <v>2998563</v>
      </c>
      <c r="C30">
        <v>3086859</v>
      </c>
      <c r="D30">
        <v>3177388</v>
      </c>
      <c r="E30">
        <v>3270065</v>
      </c>
      <c r="F30">
        <v>3364940</v>
      </c>
      <c r="G30" s="1">
        <f t="shared" si="23"/>
        <v>3453045.208877411</v>
      </c>
      <c r="H30" s="1">
        <f t="shared" si="23"/>
        <v>3543457.30222567</v>
      </c>
      <c r="I30" s="1">
        <f t="shared" si="23"/>
        <v>3636236.6818760587</v>
      </c>
      <c r="J30">
        <v>5941909</v>
      </c>
      <c r="L30">
        <v>1995518</v>
      </c>
      <c r="M30">
        <v>0.02762</v>
      </c>
      <c r="N30" s="1">
        <f t="shared" si="22"/>
        <v>2937572.8106332095</v>
      </c>
      <c r="O30" s="1">
        <f t="shared" si="22"/>
        <v>3019839.4440801307</v>
      </c>
      <c r="P30" s="1">
        <f t="shared" si="22"/>
        <v>3104409.9519890537</v>
      </c>
      <c r="Q30" s="1">
        <f t="shared" si="22"/>
        <v>3191348.854291259</v>
      </c>
      <c r="R30" s="1">
        <f t="shared" si="22"/>
        <v>3280722.477796659</v>
      </c>
      <c r="S30" s="1">
        <f t="shared" si="22"/>
        <v>3372599.0067953714</v>
      </c>
      <c r="T30" s="1">
        <f t="shared" si="22"/>
        <v>3467048.5350764003</v>
      </c>
      <c r="U30" s="1">
        <f t="shared" si="22"/>
        <v>3564143.119403089</v>
      </c>
      <c r="W30" s="36">
        <v>706158</v>
      </c>
      <c r="X30" s="36">
        <v>468040</v>
      </c>
      <c r="Y30" s="36">
        <v>821319</v>
      </c>
      <c r="Z30" s="7">
        <f t="shared" si="18"/>
        <v>0.646127471663999</v>
      </c>
      <c r="AB30" s="1">
        <f t="shared" si="19"/>
        <v>1937453.9298152158</v>
      </c>
      <c r="AC30" s="1">
        <f t="shared" si="4"/>
        <v>1994504.4010532603</v>
      </c>
      <c r="AD30" s="1">
        <f t="shared" si="5"/>
        <v>2052997.6749355304</v>
      </c>
      <c r="AE30" s="1">
        <f t="shared" si="6"/>
        <v>2112878.8306269348</v>
      </c>
      <c r="AF30" s="1">
        <f t="shared" si="7"/>
        <v>2174180.174501057</v>
      </c>
      <c r="AG30" s="1">
        <f t="shared" si="8"/>
        <v>2231107.370353447</v>
      </c>
      <c r="AH30" s="1">
        <f t="shared" si="9"/>
        <v>2289525.1076364066</v>
      </c>
      <c r="AI30" s="1">
        <f t="shared" si="10"/>
        <v>2349472.413632467</v>
      </c>
      <c r="AK30" s="1">
        <f t="shared" si="20"/>
        <v>1898046.492963343</v>
      </c>
      <c r="AL30" s="1">
        <f t="shared" si="11"/>
        <v>1951201.224834711</v>
      </c>
      <c r="AM30" s="1">
        <f t="shared" si="12"/>
        <v>2005844.5532872437</v>
      </c>
      <c r="AN30" s="1">
        <f t="shared" si="13"/>
        <v>2062018.1664210109</v>
      </c>
      <c r="AO30" s="1">
        <f t="shared" si="14"/>
        <v>2119764.919810005</v>
      </c>
      <c r="AP30" s="1">
        <f t="shared" si="15"/>
        <v>2179128.8691972075</v>
      </c>
      <c r="AQ30" s="1">
        <f t="shared" si="16"/>
        <v>2240155.304105286</v>
      </c>
      <c r="AR30" s="1">
        <f t="shared" si="17"/>
        <v>2302890.7823885563</v>
      </c>
      <c r="AT30" t="s">
        <v>65</v>
      </c>
      <c r="AU30">
        <v>13506230</v>
      </c>
    </row>
    <row r="31" spans="1:47" ht="12.75">
      <c r="A31" t="s">
        <v>68</v>
      </c>
      <c r="B31">
        <v>19111633</v>
      </c>
      <c r="C31">
        <v>19406703</v>
      </c>
      <c r="D31">
        <v>19686505</v>
      </c>
      <c r="E31">
        <v>19951656</v>
      </c>
      <c r="F31">
        <v>20203186</v>
      </c>
      <c r="G31" s="1">
        <f t="shared" si="23"/>
        <v>20374320.583838604</v>
      </c>
      <c r="H31" s="1">
        <f t="shared" si="23"/>
        <v>20546904.792790085</v>
      </c>
      <c r="I31" s="1">
        <f t="shared" si="23"/>
        <v>20720950.906154864</v>
      </c>
      <c r="J31">
        <v>24322705</v>
      </c>
      <c r="L31">
        <v>14172274</v>
      </c>
      <c r="M31">
        <v>0.0344</v>
      </c>
      <c r="N31" s="1">
        <f t="shared" si="22"/>
        <v>22940124.083092205</v>
      </c>
      <c r="O31" s="1">
        <f t="shared" si="22"/>
        <v>23742994.551434416</v>
      </c>
      <c r="P31" s="1">
        <f t="shared" si="22"/>
        <v>24573964.300608817</v>
      </c>
      <c r="Q31" s="1">
        <f t="shared" si="22"/>
        <v>25434016.76395169</v>
      </c>
      <c r="R31" s="1">
        <f t="shared" si="22"/>
        <v>26324169.7935139</v>
      </c>
      <c r="S31" s="1">
        <f t="shared" si="22"/>
        <v>27245476.864665084</v>
      </c>
      <c r="T31" s="1">
        <f t="shared" si="22"/>
        <v>28199028.322857197</v>
      </c>
      <c r="U31" s="1">
        <f t="shared" si="22"/>
        <v>29185952.674022954</v>
      </c>
      <c r="W31" s="36">
        <v>97629</v>
      </c>
      <c r="X31" s="36">
        <v>498212</v>
      </c>
      <c r="Y31" s="36">
        <v>13576433</v>
      </c>
      <c r="Z31" s="7">
        <f t="shared" si="18"/>
        <v>0.9931112678177122</v>
      </c>
      <c r="AB31" s="1">
        <f t="shared" si="19"/>
        <v>18979978.078696825</v>
      </c>
      <c r="AC31" s="1">
        <f t="shared" si="4"/>
        <v>19273015.4204918</v>
      </c>
      <c r="AD31" s="1">
        <f t="shared" si="5"/>
        <v>19550889.93944973</v>
      </c>
      <c r="AE31" s="1">
        <f t="shared" si="6"/>
        <v>19814214.385222863</v>
      </c>
      <c r="AF31" s="1">
        <f t="shared" si="7"/>
        <v>20064011.662417054</v>
      </c>
      <c r="AG31" s="1">
        <f t="shared" si="8"/>
        <v>20233967.345940467</v>
      </c>
      <c r="AH31" s="1">
        <f t="shared" si="9"/>
        <v>20405362.66849759</v>
      </c>
      <c r="AI31" s="1">
        <f t="shared" si="10"/>
        <v>20578209.82480003</v>
      </c>
      <c r="AK31" s="1">
        <f t="shared" si="20"/>
        <v>22782095.712055333</v>
      </c>
      <c r="AL31" s="1">
        <f t="shared" si="11"/>
        <v>23579435.420764066</v>
      </c>
      <c r="AM31" s="1">
        <f t="shared" si="12"/>
        <v>24404680.84188482</v>
      </c>
      <c r="AN31" s="1">
        <f t="shared" si="13"/>
        <v>25258808.634145007</v>
      </c>
      <c r="AO31" s="1">
        <f t="shared" si="14"/>
        <v>26142829.637885313</v>
      </c>
      <c r="AP31" s="1">
        <f t="shared" si="15"/>
        <v>27057790.071365688</v>
      </c>
      <c r="AQ31" s="1">
        <f t="shared" si="16"/>
        <v>28004772.768940285</v>
      </c>
      <c r="AR31" s="1">
        <f t="shared" si="17"/>
        <v>28984898.462566685</v>
      </c>
      <c r="AT31" t="s">
        <v>66</v>
      </c>
      <c r="AU31">
        <v>2353941.1</v>
      </c>
    </row>
    <row r="32" spans="1:47" ht="12.75">
      <c r="A32" t="s">
        <v>69</v>
      </c>
      <c r="B32">
        <v>2014026</v>
      </c>
      <c r="C32">
        <v>2030692</v>
      </c>
      <c r="D32">
        <v>2044147</v>
      </c>
      <c r="E32">
        <v>2055080</v>
      </c>
      <c r="F32">
        <v>2063927</v>
      </c>
      <c r="G32" s="1">
        <f t="shared" si="23"/>
        <v>2061826.8492388194</v>
      </c>
      <c r="H32" s="1">
        <f t="shared" si="23"/>
        <v>2059728.835487921</v>
      </c>
      <c r="I32" s="1">
        <f t="shared" si="23"/>
        <v>2057632.9565727871</v>
      </c>
      <c r="J32">
        <v>2018214</v>
      </c>
      <c r="L32">
        <v>1376186</v>
      </c>
      <c r="M32">
        <v>0.02567</v>
      </c>
      <c r="N32" s="1">
        <f t="shared" si="22"/>
        <v>1971305.2854659564</v>
      </c>
      <c r="O32" s="1">
        <f t="shared" si="22"/>
        <v>2022563.7802276514</v>
      </c>
      <c r="P32" s="1">
        <f t="shared" si="22"/>
        <v>2075155.1143545152</v>
      </c>
      <c r="Q32" s="1">
        <f t="shared" si="22"/>
        <v>2129113.9447513516</v>
      </c>
      <c r="R32" s="1">
        <f t="shared" si="22"/>
        <v>2184475.829482611</v>
      </c>
      <c r="S32" s="1">
        <f t="shared" si="22"/>
        <v>2241277.251204623</v>
      </c>
      <c r="T32" s="1">
        <f t="shared" si="22"/>
        <v>2299555.6412071246</v>
      </c>
      <c r="U32" s="1">
        <f t="shared" si="22"/>
        <v>2359349.4040799206</v>
      </c>
      <c r="W32" s="36">
        <v>457039</v>
      </c>
      <c r="X32" s="36">
        <v>815059</v>
      </c>
      <c r="Y32" s="36">
        <v>104088</v>
      </c>
      <c r="Z32" s="7">
        <f t="shared" si="18"/>
        <v>0.6678944561272967</v>
      </c>
      <c r="AB32" s="1">
        <f t="shared" si="19"/>
        <v>1345156.7998962349</v>
      </c>
      <c r="AC32" s="1">
        <f t="shared" si="4"/>
        <v>1356287.9289020523</v>
      </c>
      <c r="AD32" s="1">
        <f t="shared" si="5"/>
        <v>1365274.4488092451</v>
      </c>
      <c r="AE32" s="1">
        <f t="shared" si="6"/>
        <v>1372576.538898085</v>
      </c>
      <c r="AF32" s="1">
        <f t="shared" si="7"/>
        <v>1378485.4011514431</v>
      </c>
      <c r="AG32" s="1">
        <f t="shared" si="8"/>
        <v>1377082.722101019</v>
      </c>
      <c r="AH32" s="1">
        <f t="shared" si="9"/>
        <v>1375681.470347915</v>
      </c>
      <c r="AI32" s="1">
        <f t="shared" si="10"/>
        <v>1374281.6444397832</v>
      </c>
      <c r="AK32" s="1">
        <f t="shared" si="20"/>
        <v>1316623.8714971503</v>
      </c>
      <c r="AL32" s="1">
        <f t="shared" si="11"/>
        <v>1350859.1359779164</v>
      </c>
      <c r="AM32" s="1">
        <f t="shared" si="12"/>
        <v>1385984.596481587</v>
      </c>
      <c r="AN32" s="1">
        <f t="shared" si="13"/>
        <v>1422023.4001627471</v>
      </c>
      <c r="AO32" s="1">
        <f t="shared" si="14"/>
        <v>1458999.2960555137</v>
      </c>
      <c r="AP32" s="1">
        <f t="shared" si="15"/>
        <v>1496936.6507237942</v>
      </c>
      <c r="AQ32" s="1">
        <f t="shared" si="16"/>
        <v>1535860.4643184894</v>
      </c>
      <c r="AR32" s="1">
        <f t="shared" si="17"/>
        <v>1575796.38705222</v>
      </c>
      <c r="AT32" t="s">
        <v>67</v>
      </c>
      <c r="AU32">
        <v>20371158</v>
      </c>
    </row>
    <row r="33" spans="1:47" ht="12.75">
      <c r="A33" t="s">
        <v>70</v>
      </c>
      <c r="B33">
        <v>11810183</v>
      </c>
      <c r="C33">
        <v>12162856</v>
      </c>
      <c r="D33">
        <v>12525094</v>
      </c>
      <c r="E33">
        <v>12894865</v>
      </c>
      <c r="F33">
        <v>13272679</v>
      </c>
      <c r="G33" s="1">
        <f t="shared" si="23"/>
        <v>13624106.794168988</v>
      </c>
      <c r="H33" s="1">
        <f t="shared" si="23"/>
        <v>13984839.529300872</v>
      </c>
      <c r="I33" s="1">
        <f t="shared" si="23"/>
        <v>14355123.577275623</v>
      </c>
      <c r="J33">
        <v>23585574</v>
      </c>
      <c r="L33">
        <v>7731000</v>
      </c>
      <c r="M33">
        <v>0.03247</v>
      </c>
      <c r="N33" s="1">
        <f t="shared" si="22"/>
        <v>12180279.632339122</v>
      </c>
      <c r="O33" s="1">
        <f t="shared" si="22"/>
        <v>12582264.214589003</v>
      </c>
      <c r="P33" s="1">
        <f t="shared" si="22"/>
        <v>12997515.454850381</v>
      </c>
      <c r="Q33" s="1">
        <f t="shared" si="22"/>
        <v>13426471.191345328</v>
      </c>
      <c r="R33" s="1">
        <f t="shared" si="22"/>
        <v>13869583.712228116</v>
      </c>
      <c r="S33" s="1">
        <f t="shared" si="22"/>
        <v>14327320.23247491</v>
      </c>
      <c r="T33" s="1">
        <f t="shared" si="22"/>
        <v>14800163.386512227</v>
      </c>
      <c r="U33" s="1">
        <f t="shared" si="22"/>
        <v>15288611.737103552</v>
      </c>
      <c r="W33" s="36">
        <v>238392</v>
      </c>
      <c r="X33" s="36">
        <v>630546</v>
      </c>
      <c r="Y33" s="36">
        <v>6862061</v>
      </c>
      <c r="Z33" s="7">
        <f t="shared" si="18"/>
        <v>0.9691640150045272</v>
      </c>
      <c r="AB33" s="1">
        <f t="shared" si="19"/>
        <v>11446004.374218212</v>
      </c>
      <c r="AC33" s="1">
        <f t="shared" si="4"/>
        <v>11787802.354881903</v>
      </c>
      <c r="AD33" s="1">
        <f t="shared" si="5"/>
        <v>12138870.389349114</v>
      </c>
      <c r="AE33" s="1">
        <f t="shared" si="6"/>
        <v>12497239.136341352</v>
      </c>
      <c r="AF33" s="1">
        <f t="shared" si="7"/>
        <v>12863402.869506273</v>
      </c>
      <c r="AG33" s="1">
        <f t="shared" si="8"/>
        <v>13203994.041487275</v>
      </c>
      <c r="AH33" s="1">
        <f t="shared" si="9"/>
        <v>13553603.227411255</v>
      </c>
      <c r="AI33" s="1">
        <f t="shared" si="10"/>
        <v>13912469.202038594</v>
      </c>
      <c r="AK33" s="1">
        <f t="shared" si="20"/>
        <v>11804688.71235565</v>
      </c>
      <c r="AL33" s="1">
        <f t="shared" si="11"/>
        <v>12194277.704058863</v>
      </c>
      <c r="AM33" s="1">
        <f t="shared" si="12"/>
        <v>12596724.26330619</v>
      </c>
      <c r="AN33" s="1">
        <f t="shared" si="13"/>
        <v>13012452.727146856</v>
      </c>
      <c r="AO33" s="1">
        <f t="shared" si="14"/>
        <v>13441901.436984396</v>
      </c>
      <c r="AP33" s="1">
        <f t="shared" si="15"/>
        <v>13885523.20076098</v>
      </c>
      <c r="AQ33" s="1">
        <f t="shared" si="16"/>
        <v>14343785.77039519</v>
      </c>
      <c r="AR33" s="1">
        <f t="shared" si="17"/>
        <v>14817172.334976617</v>
      </c>
      <c r="AT33" t="s">
        <v>69</v>
      </c>
      <c r="AU33">
        <v>1553055.12</v>
      </c>
    </row>
    <row r="34" spans="1:47" ht="12.75">
      <c r="A34" t="s">
        <v>71</v>
      </c>
      <c r="B34">
        <v>125744458</v>
      </c>
      <c r="C34">
        <v>128765768</v>
      </c>
      <c r="D34">
        <v>131859731</v>
      </c>
      <c r="E34">
        <v>135031164</v>
      </c>
      <c r="F34">
        <v>138283240</v>
      </c>
      <c r="G34" s="1">
        <f t="shared" si="23"/>
        <v>141546377.73978508</v>
      </c>
      <c r="H34" s="1">
        <f t="shared" si="23"/>
        <v>144886517.34840697</v>
      </c>
      <c r="I34" s="1">
        <f t="shared" si="23"/>
        <v>148305475.87689972</v>
      </c>
      <c r="J34">
        <v>231000139</v>
      </c>
      <c r="L34">
        <v>96154004</v>
      </c>
      <c r="M34">
        <v>0.02469</v>
      </c>
      <c r="N34" s="1">
        <f t="shared" si="22"/>
        <v>135858121.16025946</v>
      </c>
      <c r="O34" s="1">
        <f t="shared" si="22"/>
        <v>139254210.3745815</v>
      </c>
      <c r="P34" s="1">
        <f t="shared" si="22"/>
        <v>142735192.72486869</v>
      </c>
      <c r="Q34" s="1">
        <f t="shared" si="22"/>
        <v>146303190.31218478</v>
      </c>
      <c r="R34" s="1">
        <f t="shared" si="22"/>
        <v>149960378.28443718</v>
      </c>
      <c r="S34" s="1">
        <f t="shared" si="22"/>
        <v>153708986.1624063</v>
      </c>
      <c r="T34" s="1">
        <f t="shared" si="22"/>
        <v>157551299.19892144</v>
      </c>
      <c r="U34" s="1">
        <f t="shared" si="22"/>
        <v>161489659.77201313</v>
      </c>
      <c r="W34" s="36">
        <v>31922</v>
      </c>
      <c r="X34" s="36">
        <v>505273</v>
      </c>
      <c r="Y34" s="36">
        <v>95616809</v>
      </c>
      <c r="Z34" s="7">
        <f t="shared" si="18"/>
        <v>0.9996680117449919</v>
      </c>
      <c r="AB34" s="1">
        <f t="shared" si="19"/>
        <v>125702712.31681164</v>
      </c>
      <c r="AC34" s="1">
        <f t="shared" si="4"/>
        <v>128723019.2773769</v>
      </c>
      <c r="AD34" s="1">
        <f t="shared" si="5"/>
        <v>131815955.11799946</v>
      </c>
      <c r="AE34" s="1">
        <f t="shared" si="6"/>
        <v>134986335.2394919</v>
      </c>
      <c r="AF34" s="1">
        <f t="shared" si="7"/>
        <v>138237331.58845553</v>
      </c>
      <c r="AG34" s="1">
        <f t="shared" si="8"/>
        <v>141499386.00483653</v>
      </c>
      <c r="AH34" s="1">
        <f t="shared" si="9"/>
        <v>144838416.72633827</v>
      </c>
      <c r="AI34" s="1">
        <f t="shared" si="10"/>
        <v>148256240.2007552</v>
      </c>
      <c r="AK34" s="1">
        <f t="shared" si="20"/>
        <v>135813017.8596868</v>
      </c>
      <c r="AL34" s="1">
        <f t="shared" si="11"/>
        <v>139207979.6122767</v>
      </c>
      <c r="AM34" s="1">
        <f t="shared" si="12"/>
        <v>142687806.3173077</v>
      </c>
      <c r="AN34" s="1">
        <f t="shared" si="13"/>
        <v>146254619.37133092</v>
      </c>
      <c r="AO34" s="1">
        <f t="shared" si="14"/>
        <v>149910593.20013016</v>
      </c>
      <c r="AP34" s="1">
        <f t="shared" si="15"/>
        <v>153657956.58431116</v>
      </c>
      <c r="AQ34" s="1">
        <f t="shared" si="16"/>
        <v>157498994.0180261</v>
      </c>
      <c r="AR34" s="1">
        <f t="shared" si="17"/>
        <v>161436047.10166356</v>
      </c>
      <c r="AT34" t="s">
        <v>70</v>
      </c>
      <c r="AU34">
        <v>15791140</v>
      </c>
    </row>
    <row r="35" spans="1:47" ht="12.75">
      <c r="A35" t="s">
        <v>72</v>
      </c>
      <c r="B35">
        <v>8238673</v>
      </c>
      <c r="C35">
        <v>8440820</v>
      </c>
      <c r="D35">
        <v>8648248</v>
      </c>
      <c r="E35">
        <v>8860588</v>
      </c>
      <c r="F35">
        <v>9077425</v>
      </c>
      <c r="G35" s="1">
        <f t="shared" si="23"/>
        <v>9271053.051877793</v>
      </c>
      <c r="H35" s="1">
        <f t="shared" si="23"/>
        <v>9468811.330386376</v>
      </c>
      <c r="I35" s="1">
        <f t="shared" si="23"/>
        <v>9670787.936252147</v>
      </c>
      <c r="J35">
        <v>14441869</v>
      </c>
      <c r="L35">
        <v>6954000</v>
      </c>
      <c r="M35">
        <v>0.00399</v>
      </c>
      <c r="N35" s="1">
        <f t="shared" si="22"/>
        <v>7353504.729974489</v>
      </c>
      <c r="O35" s="1">
        <f t="shared" si="22"/>
        <v>7382903.826040704</v>
      </c>
      <c r="P35" s="1">
        <f t="shared" si="22"/>
        <v>7412420.458830053</v>
      </c>
      <c r="Q35" s="1">
        <f t="shared" si="22"/>
        <v>7442055.098250903</v>
      </c>
      <c r="R35" s="1">
        <f t="shared" si="22"/>
        <v>7471808.216090308</v>
      </c>
      <c r="S35" s="1">
        <f t="shared" si="22"/>
        <v>7501680.286021503</v>
      </c>
      <c r="T35" s="1">
        <f t="shared" si="22"/>
        <v>7531671.783611461</v>
      </c>
      <c r="U35" s="1">
        <f t="shared" si="22"/>
        <v>7561783.186328456</v>
      </c>
      <c r="W35" s="36">
        <v>3601293</v>
      </c>
      <c r="X35" s="36">
        <v>2880938</v>
      </c>
      <c r="Y35" s="36">
        <v>471769</v>
      </c>
      <c r="Z35" s="7">
        <f t="shared" si="18"/>
        <v>0.48212640207075064</v>
      </c>
      <c r="AB35" s="1">
        <f t="shared" si="19"/>
        <v>3972081.7713274374</v>
      </c>
      <c r="AC35" s="1">
        <f t="shared" si="4"/>
        <v>4069542.1771268332</v>
      </c>
      <c r="AD35" s="1">
        <f t="shared" si="5"/>
        <v>4169548.692455565</v>
      </c>
      <c r="AE35" s="1">
        <f t="shared" si="6"/>
        <v>4271923.412671268</v>
      </c>
      <c r="AF35" s="1">
        <f t="shared" si="7"/>
        <v>4376466.255317084</v>
      </c>
      <c r="AG35" s="1">
        <f t="shared" si="8"/>
        <v>4469819.451308892</v>
      </c>
      <c r="AH35" s="1">
        <f t="shared" si="9"/>
        <v>4565163.938605941</v>
      </c>
      <c r="AI35" s="1">
        <f t="shared" si="10"/>
        <v>4662542.192894467</v>
      </c>
      <c r="AK35" s="1">
        <f t="shared" si="20"/>
        <v>3545318.778072847</v>
      </c>
      <c r="AL35" s="1">
        <f t="shared" si="11"/>
        <v>3559492.8584833834</v>
      </c>
      <c r="AM35" s="1">
        <f t="shared" si="12"/>
        <v>3573723.606451356</v>
      </c>
      <c r="AN35" s="1">
        <f t="shared" si="13"/>
        <v>3588011.2485319944</v>
      </c>
      <c r="AO35" s="1">
        <f t="shared" si="14"/>
        <v>3602356.0121862935</v>
      </c>
      <c r="AP35" s="1">
        <f t="shared" si="15"/>
        <v>3616758.1257846267</v>
      </c>
      <c r="AQ35" s="1">
        <f t="shared" si="16"/>
        <v>3631217.8186103865</v>
      </c>
      <c r="AR35" s="1">
        <f t="shared" si="17"/>
        <v>3645735.320863635</v>
      </c>
      <c r="AT35" t="s">
        <v>71</v>
      </c>
      <c r="AU35">
        <v>153153740</v>
      </c>
    </row>
    <row r="36" spans="1:47" ht="12.75">
      <c r="A36" t="s">
        <v>78</v>
      </c>
      <c r="B36">
        <v>181565</v>
      </c>
      <c r="C36">
        <v>187410</v>
      </c>
      <c r="D36">
        <v>193413</v>
      </c>
      <c r="E36">
        <v>199579</v>
      </c>
      <c r="F36">
        <v>205901</v>
      </c>
      <c r="G36" s="1">
        <f t="shared" si="23"/>
        <v>211355.70549518443</v>
      </c>
      <c r="H36" s="1">
        <f t="shared" si="23"/>
        <v>216954.91641792477</v>
      </c>
      <c r="I36" s="1">
        <f t="shared" si="23"/>
        <v>222702.4609893068</v>
      </c>
      <c r="J36">
        <v>365999</v>
      </c>
      <c r="L36">
        <v>119000</v>
      </c>
      <c r="M36">
        <v>0.0022</v>
      </c>
      <c r="N36" s="1">
        <f t="shared" si="22"/>
        <v>122722.22806227555</v>
      </c>
      <c r="O36" s="1">
        <f t="shared" si="22"/>
        <v>122992.51416971536</v>
      </c>
      <c r="P36" s="1">
        <f t="shared" si="22"/>
        <v>123263.39556116382</v>
      </c>
      <c r="Q36" s="1">
        <f t="shared" si="22"/>
        <v>123534.87354768744</v>
      </c>
      <c r="R36" s="1">
        <f t="shared" si="22"/>
        <v>123806.94944324021</v>
      </c>
      <c r="S36" s="1">
        <f t="shared" si="22"/>
        <v>124079.62456466995</v>
      </c>
      <c r="T36" s="1">
        <f t="shared" si="22"/>
        <v>124352.90023172481</v>
      </c>
      <c r="U36" s="1">
        <f t="shared" si="22"/>
        <v>124626.77776705954</v>
      </c>
      <c r="W36" s="36">
        <v>119000</v>
      </c>
      <c r="X36">
        <v>0</v>
      </c>
      <c r="Y36">
        <v>0</v>
      </c>
      <c r="Z36" s="7">
        <f t="shared" si="18"/>
        <v>0</v>
      </c>
      <c r="AB36" s="1">
        <f t="shared" si="19"/>
        <v>0</v>
      </c>
      <c r="AC36" s="1">
        <f t="shared" si="4"/>
        <v>0</v>
      </c>
      <c r="AD36" s="1">
        <f t="shared" si="5"/>
        <v>0</v>
      </c>
      <c r="AE36" s="1">
        <f t="shared" si="6"/>
        <v>0</v>
      </c>
      <c r="AF36" s="1">
        <f t="shared" si="7"/>
        <v>0</v>
      </c>
      <c r="AG36" s="1">
        <f t="shared" si="8"/>
        <v>0</v>
      </c>
      <c r="AH36" s="1">
        <f t="shared" si="9"/>
        <v>0</v>
      </c>
      <c r="AI36" s="1">
        <f t="shared" si="10"/>
        <v>0</v>
      </c>
      <c r="AK36" s="1">
        <f t="shared" si="20"/>
        <v>0</v>
      </c>
      <c r="AL36" s="1">
        <f t="shared" si="11"/>
        <v>0</v>
      </c>
      <c r="AM36" s="1">
        <f t="shared" si="12"/>
        <v>0</v>
      </c>
      <c r="AN36" s="1">
        <f t="shared" si="13"/>
        <v>0</v>
      </c>
      <c r="AO36" s="1">
        <f t="shared" si="14"/>
        <v>0</v>
      </c>
      <c r="AP36" s="1">
        <f t="shared" si="15"/>
        <v>0</v>
      </c>
      <c r="AQ36" s="1">
        <f t="shared" si="16"/>
        <v>0</v>
      </c>
      <c r="AR36" s="1">
        <f t="shared" si="17"/>
        <v>0</v>
      </c>
      <c r="AT36" t="s">
        <v>72</v>
      </c>
      <c r="AU36">
        <v>10601180</v>
      </c>
    </row>
    <row r="37" spans="1:47" ht="12.75">
      <c r="A37" t="s">
        <v>73</v>
      </c>
      <c r="B37">
        <v>11426026</v>
      </c>
      <c r="C37">
        <v>11706498</v>
      </c>
      <c r="D37">
        <v>11987121</v>
      </c>
      <c r="E37">
        <v>12267493</v>
      </c>
      <c r="F37">
        <v>12548243</v>
      </c>
      <c r="G37" s="1">
        <f t="shared" si="23"/>
        <v>12765060.498073839</v>
      </c>
      <c r="H37" s="1">
        <f t="shared" si="23"/>
        <v>12985624.323619265</v>
      </c>
      <c r="I37" s="1">
        <f t="shared" si="23"/>
        <v>13209999.208356028</v>
      </c>
      <c r="J37">
        <v>18292033</v>
      </c>
      <c r="L37">
        <v>7327000</v>
      </c>
      <c r="M37">
        <v>0.02567</v>
      </c>
      <c r="N37" s="1">
        <f t="shared" si="22"/>
        <v>10495495.39568711</v>
      </c>
      <c r="O37" s="1">
        <f t="shared" si="22"/>
        <v>10768402.539865978</v>
      </c>
      <c r="P37" s="1">
        <f t="shared" si="22"/>
        <v>11048405.900710756</v>
      </c>
      <c r="Q37" s="1">
        <f t="shared" si="22"/>
        <v>11335689.996260064</v>
      </c>
      <c r="R37" s="1">
        <f t="shared" si="22"/>
        <v>11630444.142448107</v>
      </c>
      <c r="S37" s="1">
        <f t="shared" si="22"/>
        <v>11932862.577861039</v>
      </c>
      <c r="T37" s="1">
        <f t="shared" si="22"/>
        <v>12243144.59173731</v>
      </c>
      <c r="U37" s="1">
        <f t="shared" si="22"/>
        <v>12561494.655296288</v>
      </c>
      <c r="W37">
        <v>0</v>
      </c>
      <c r="X37" s="36">
        <v>229349</v>
      </c>
      <c r="Y37" s="36">
        <v>7097651</v>
      </c>
      <c r="Z37" s="7">
        <f t="shared" si="18"/>
        <v>1</v>
      </c>
      <c r="AB37" s="1">
        <f t="shared" si="19"/>
        <v>11426026</v>
      </c>
      <c r="AC37" s="1">
        <f t="shared" si="4"/>
        <v>11706498</v>
      </c>
      <c r="AD37" s="1">
        <f t="shared" si="5"/>
        <v>11987121</v>
      </c>
      <c r="AE37" s="1">
        <f t="shared" si="6"/>
        <v>12267493</v>
      </c>
      <c r="AF37" s="1">
        <f t="shared" si="7"/>
        <v>12548243</v>
      </c>
      <c r="AG37" s="1">
        <f t="shared" si="8"/>
        <v>12765060.498073839</v>
      </c>
      <c r="AH37" s="1">
        <f t="shared" si="9"/>
        <v>12985624.323619265</v>
      </c>
      <c r="AI37" s="1">
        <f t="shared" si="10"/>
        <v>13209999.208356028</v>
      </c>
      <c r="AK37" s="1">
        <f t="shared" si="20"/>
        <v>10495495.39568711</v>
      </c>
      <c r="AL37" s="1">
        <f t="shared" si="11"/>
        <v>10768402.539865978</v>
      </c>
      <c r="AM37" s="1">
        <f t="shared" si="12"/>
        <v>11048405.900710756</v>
      </c>
      <c r="AN37" s="1">
        <f t="shared" si="13"/>
        <v>11335689.996260064</v>
      </c>
      <c r="AO37" s="1">
        <f t="shared" si="14"/>
        <v>11630444.142448107</v>
      </c>
      <c r="AP37" s="1">
        <f t="shared" si="15"/>
        <v>11932862.577861039</v>
      </c>
      <c r="AQ37" s="1">
        <f t="shared" si="16"/>
        <v>12243144.59173731</v>
      </c>
      <c r="AR37" s="1">
        <f t="shared" si="17"/>
        <v>12561494.655296288</v>
      </c>
      <c r="AT37" t="s">
        <v>73</v>
      </c>
      <c r="AU37">
        <v>13310970</v>
      </c>
    </row>
    <row r="38" spans="1:47" ht="12.75">
      <c r="A38" t="s">
        <v>74</v>
      </c>
      <c r="B38">
        <v>5732171</v>
      </c>
      <c r="C38">
        <v>5867426</v>
      </c>
      <c r="D38">
        <v>6005250</v>
      </c>
      <c r="E38">
        <v>6144562</v>
      </c>
      <c r="F38">
        <v>6286617</v>
      </c>
      <c r="G38" s="1">
        <f t="shared" si="23"/>
        <v>6423400.101448476</v>
      </c>
      <c r="H38" s="1">
        <f t="shared" si="23"/>
        <v>6563159.305440159</v>
      </c>
      <c r="I38" s="1">
        <f t="shared" si="23"/>
        <v>6705959.365488119</v>
      </c>
      <c r="J38">
        <v>10094211</v>
      </c>
      <c r="L38">
        <v>3997000</v>
      </c>
      <c r="M38">
        <v>0.01882</v>
      </c>
      <c r="N38" s="1">
        <f aca="true" t="shared" si="24" ref="N38:U47">$L38*EXP($M38*(N$4-$L$4))</f>
        <v>5201900.708827187</v>
      </c>
      <c r="O38" s="1">
        <f t="shared" si="24"/>
        <v>5300727.523535381</v>
      </c>
      <c r="P38" s="1">
        <f t="shared" si="24"/>
        <v>5401431.871063222</v>
      </c>
      <c r="Q38" s="1">
        <f t="shared" si="24"/>
        <v>5504049.421178062</v>
      </c>
      <c r="R38" s="1">
        <f t="shared" si="24"/>
        <v>5608616.521309073</v>
      </c>
      <c r="S38" s="1">
        <f t="shared" si="24"/>
        <v>5715170.209421605</v>
      </c>
      <c r="T38" s="1">
        <f t="shared" si="24"/>
        <v>5823748.227136142</v>
      </c>
      <c r="U38" s="1">
        <f t="shared" si="24"/>
        <v>5934389.033096491</v>
      </c>
      <c r="W38" s="36">
        <v>1388</v>
      </c>
      <c r="X38" s="36">
        <v>4105</v>
      </c>
      <c r="Y38" s="36">
        <v>3991507</v>
      </c>
      <c r="Z38" s="7">
        <f t="shared" si="18"/>
        <v>0.999652739554666</v>
      </c>
      <c r="AB38" s="1">
        <f t="shared" si="19"/>
        <v>5730180.44374581</v>
      </c>
      <c r="AC38" s="1">
        <f t="shared" si="4"/>
        <v>5865388.475034276</v>
      </c>
      <c r="AD38" s="1">
        <f t="shared" si="5"/>
        <v>6003164.614210659</v>
      </c>
      <c r="AE38" s="1">
        <f t="shared" si="6"/>
        <v>6142428.236663498</v>
      </c>
      <c r="AF38" s="1">
        <f t="shared" si="7"/>
        <v>6284433.906580936</v>
      </c>
      <c r="AG38" s="1">
        <f t="shared" si="8"/>
        <v>6421169.508668689</v>
      </c>
      <c r="AH38" s="1">
        <f t="shared" si="9"/>
        <v>6560880.179816954</v>
      </c>
      <c r="AI38" s="1">
        <f t="shared" si="10"/>
        <v>6703630.651052468</v>
      </c>
      <c r="AK38" s="1">
        <f t="shared" si="20"/>
        <v>5200094.294470457</v>
      </c>
      <c r="AL38" s="1">
        <f t="shared" si="11"/>
        <v>5298886.790534964</v>
      </c>
      <c r="AM38" s="1">
        <f t="shared" si="12"/>
        <v>5399556.167426236</v>
      </c>
      <c r="AN38" s="1">
        <f t="shared" si="13"/>
        <v>5502138.082524924</v>
      </c>
      <c r="AO38" s="1">
        <f t="shared" si="14"/>
        <v>5606668.870638176</v>
      </c>
      <c r="AP38" s="1">
        <f t="shared" si="15"/>
        <v>5713185.556869522</v>
      </c>
      <c r="AQ38" s="1">
        <f t="shared" si="16"/>
        <v>5821725.869733273</v>
      </c>
      <c r="AR38" s="1">
        <f t="shared" si="17"/>
        <v>5932328.254518073</v>
      </c>
      <c r="AT38" t="s">
        <v>74</v>
      </c>
      <c r="AU38">
        <v>6185248</v>
      </c>
    </row>
    <row r="39" spans="1:47" ht="12.75">
      <c r="A39" t="s">
        <v>75</v>
      </c>
      <c r="B39">
        <v>8304601</v>
      </c>
      <c r="C39">
        <v>8591629</v>
      </c>
      <c r="D39">
        <v>8863338</v>
      </c>
      <c r="E39">
        <v>9118773</v>
      </c>
      <c r="F39">
        <v>9379907</v>
      </c>
      <c r="G39" s="1">
        <f t="shared" si="23"/>
        <v>9633357.405390868</v>
      </c>
      <c r="H39" s="1">
        <f t="shared" si="23"/>
        <v>9893656.18443755</v>
      </c>
      <c r="I39" s="1">
        <f t="shared" si="23"/>
        <v>10160988.384079143</v>
      </c>
      <c r="J39">
        <v>16863186</v>
      </c>
      <c r="L39">
        <v>8622495</v>
      </c>
      <c r="M39">
        <v>0.02469</v>
      </c>
      <c r="N39" s="1">
        <f t="shared" si="24"/>
        <v>12182914.09283103</v>
      </c>
      <c r="O39" s="1">
        <f t="shared" si="24"/>
        <v>12487454.32050627</v>
      </c>
      <c r="P39" s="1">
        <f t="shared" si="24"/>
        <v>12799607.238344612</v>
      </c>
      <c r="Q39" s="1">
        <f t="shared" si="24"/>
        <v>13119563.143214107</v>
      </c>
      <c r="R39" s="1">
        <f t="shared" si="24"/>
        <v>13447517.088894896</v>
      </c>
      <c r="S39" s="1">
        <f t="shared" si="24"/>
        <v>13783669.004989304</v>
      </c>
      <c r="T39" s="1">
        <f t="shared" si="24"/>
        <v>14128223.818804303</v>
      </c>
      <c r="U39" s="1">
        <f t="shared" si="24"/>
        <v>14481391.580280779</v>
      </c>
      <c r="W39" s="36">
        <v>7279372</v>
      </c>
      <c r="X39" s="36">
        <v>1087096</v>
      </c>
      <c r="Y39" s="36">
        <v>256028</v>
      </c>
      <c r="Z39" s="7">
        <f t="shared" si="18"/>
        <v>0.15576976269629614</v>
      </c>
      <c r="AB39" s="1">
        <f t="shared" si="19"/>
        <v>1293605.7270574237</v>
      </c>
      <c r="AC39" s="1">
        <f t="shared" si="4"/>
        <v>1338316.0105046162</v>
      </c>
      <c r="AD39" s="1">
        <f t="shared" si="5"/>
        <v>1380640.056957064</v>
      </c>
      <c r="AE39" s="1">
        <f t="shared" si="6"/>
        <v>1420429.1062913924</v>
      </c>
      <c r="AF39" s="1">
        <f t="shared" si="7"/>
        <v>1461105.887503327</v>
      </c>
      <c r="AG39" s="1">
        <f t="shared" si="8"/>
        <v>1500585.7970063426</v>
      </c>
      <c r="AH39" s="1">
        <f t="shared" si="9"/>
        <v>1541132.47604858</v>
      </c>
      <c r="AI39" s="1">
        <f t="shared" si="10"/>
        <v>1582774.7493478297</v>
      </c>
      <c r="AK39" s="1">
        <f t="shared" si="20"/>
        <v>1897729.6371896516</v>
      </c>
      <c r="AL39" s="1">
        <f t="shared" si="11"/>
        <v>1945167.7961860995</v>
      </c>
      <c r="AM39" s="1">
        <f t="shared" si="12"/>
        <v>1993791.7821227345</v>
      </c>
      <c r="AN39" s="1">
        <f t="shared" si="13"/>
        <v>2043631.2374975344</v>
      </c>
      <c r="AO39" s="1">
        <f t="shared" si="14"/>
        <v>2094716.545791545</v>
      </c>
      <c r="AP39" s="1">
        <f t="shared" si="15"/>
        <v>2147078.849991476</v>
      </c>
      <c r="AQ39" s="1">
        <f t="shared" si="16"/>
        <v>2200750.071575305</v>
      </c>
      <c r="AR39" s="1">
        <f t="shared" si="17"/>
        <v>2255762.9299724777</v>
      </c>
      <c r="AT39" t="s">
        <v>75</v>
      </c>
      <c r="AU39">
        <v>8348101.5200000005</v>
      </c>
    </row>
    <row r="40" spans="1:47" ht="12.75">
      <c r="A40" t="s">
        <v>76</v>
      </c>
      <c r="B40">
        <v>44448470</v>
      </c>
      <c r="C40">
        <v>44344136</v>
      </c>
      <c r="D40">
        <v>44187637</v>
      </c>
      <c r="E40">
        <v>43997828</v>
      </c>
      <c r="F40">
        <v>43786115</v>
      </c>
      <c r="G40" s="1">
        <f t="shared" si="23"/>
        <v>43526386.46200083</v>
      </c>
      <c r="H40" s="1">
        <f t="shared" si="23"/>
        <v>43268198.570241936</v>
      </c>
      <c r="I40" s="1">
        <f t="shared" si="23"/>
        <v>43011542.18598618</v>
      </c>
      <c r="J40">
        <v>38414291</v>
      </c>
      <c r="L40">
        <v>36975075</v>
      </c>
      <c r="M40">
        <v>0.01784</v>
      </c>
      <c r="N40" s="1">
        <f t="shared" si="24"/>
        <v>47465542.98650173</v>
      </c>
      <c r="O40" s="1">
        <f t="shared" si="24"/>
        <v>48319926.71629164</v>
      </c>
      <c r="P40" s="1">
        <f t="shared" si="24"/>
        <v>49189689.424426705</v>
      </c>
      <c r="Q40" s="1">
        <f t="shared" si="24"/>
        <v>50075107.93379887</v>
      </c>
      <c r="R40" s="1">
        <f t="shared" si="24"/>
        <v>50976464.05013527</v>
      </c>
      <c r="S40" s="1">
        <f t="shared" si="24"/>
        <v>51894044.65168958</v>
      </c>
      <c r="T40" s="1">
        <f t="shared" si="24"/>
        <v>52828141.780547954</v>
      </c>
      <c r="U40" s="1">
        <f t="shared" si="24"/>
        <v>53779052.73557844</v>
      </c>
      <c r="W40" s="36">
        <v>27262998</v>
      </c>
      <c r="X40" s="36">
        <v>4231454</v>
      </c>
      <c r="Y40" s="36">
        <v>5480623</v>
      </c>
      <c r="Z40" s="7">
        <f t="shared" si="18"/>
        <v>0.2626655118346616</v>
      </c>
      <c r="AB40" s="1">
        <f t="shared" si="19"/>
        <v>11675080.1228176</v>
      </c>
      <c r="AC40" s="1">
        <f t="shared" si="4"/>
        <v>11647675.179305842</v>
      </c>
      <c r="AD40" s="1">
        <f t="shared" si="5"/>
        <v>11606568.28936923</v>
      </c>
      <c r="AE40" s="1">
        <f t="shared" si="6"/>
        <v>11556712.011233404</v>
      </c>
      <c r="AF40" s="1">
        <f t="shared" si="7"/>
        <v>11501102.307726353</v>
      </c>
      <c r="AG40" s="1">
        <f t="shared" si="8"/>
        <v>11432880.578354733</v>
      </c>
      <c r="AH40" s="1">
        <f t="shared" si="9"/>
        <v>11365063.52361637</v>
      </c>
      <c r="AI40" s="1">
        <f t="shared" si="10"/>
        <v>11297648.7430802</v>
      </c>
      <c r="AK40" s="1">
        <f t="shared" si="20"/>
        <v>12467561.143059608</v>
      </c>
      <c r="AL40" s="1">
        <f t="shared" si="11"/>
        <v>12691978.282748083</v>
      </c>
      <c r="AM40" s="1">
        <f t="shared" si="12"/>
        <v>12920434.94965508</v>
      </c>
      <c r="AN40" s="1">
        <f t="shared" si="13"/>
        <v>13153003.855607204</v>
      </c>
      <c r="AO40" s="1">
        <f t="shared" si="14"/>
        <v>13389759.021250006</v>
      </c>
      <c r="AP40" s="1">
        <f t="shared" si="15"/>
        <v>13630775.799606826</v>
      </c>
      <c r="AQ40" s="1">
        <f t="shared" si="16"/>
        <v>13876130.900061699</v>
      </c>
      <c r="AR40" s="1">
        <f t="shared" si="17"/>
        <v>14125902.412773969</v>
      </c>
      <c r="AT40" t="s">
        <v>76</v>
      </c>
      <c r="AU40">
        <v>3813650</v>
      </c>
    </row>
    <row r="41" spans="1:47" ht="12.75">
      <c r="A41" t="s">
        <v>106</v>
      </c>
      <c r="B41">
        <v>39148162</v>
      </c>
      <c r="C41">
        <v>40187486</v>
      </c>
      <c r="D41">
        <v>41236378</v>
      </c>
      <c r="E41">
        <v>42292929</v>
      </c>
      <c r="F41">
        <v>43354411</v>
      </c>
      <c r="G41" s="1">
        <f t="shared" si="23"/>
        <v>44201041.205900155</v>
      </c>
      <c r="H41" s="1">
        <f t="shared" si="23"/>
        <v>45064204.509333156</v>
      </c>
      <c r="I41" s="1">
        <f t="shared" si="23"/>
        <v>45944223.770636536</v>
      </c>
      <c r="J41">
        <v>66346176</v>
      </c>
      <c r="L41">
        <v>24061678</v>
      </c>
      <c r="M41">
        <v>0.0198</v>
      </c>
      <c r="N41" s="1">
        <f t="shared" si="24"/>
        <v>31747705.354430813</v>
      </c>
      <c r="O41" s="1">
        <f t="shared" si="24"/>
        <v>32382574.382793702</v>
      </c>
      <c r="P41" s="1">
        <f t="shared" si="24"/>
        <v>33030139.09037733</v>
      </c>
      <c r="Q41" s="1">
        <f t="shared" si="24"/>
        <v>33690653.356743746</v>
      </c>
      <c r="R41" s="1">
        <f t="shared" si="24"/>
        <v>34364376.138365865</v>
      </c>
      <c r="S41" s="1">
        <f t="shared" si="24"/>
        <v>35051571.57015213</v>
      </c>
      <c r="T41" s="1">
        <f t="shared" si="24"/>
        <v>35752509.06900129</v>
      </c>
      <c r="U41" s="1">
        <f t="shared" si="24"/>
        <v>36467463.439428076</v>
      </c>
      <c r="W41" s="36">
        <v>6414861</v>
      </c>
      <c r="X41" s="36">
        <v>4085955</v>
      </c>
      <c r="Y41" s="36">
        <v>13560862</v>
      </c>
      <c r="Z41" s="7">
        <f t="shared" si="18"/>
        <v>0.7333992666679356</v>
      </c>
      <c r="AB41" s="1">
        <f t="shared" si="19"/>
        <v>28711233.302197546</v>
      </c>
      <c r="AC41" s="1">
        <f t="shared" si="4"/>
        <v>29473472.76162793</v>
      </c>
      <c r="AD41" s="1">
        <f t="shared" si="5"/>
        <v>30242729.385241795</v>
      </c>
      <c r="AE41" s="1">
        <f t="shared" si="6"/>
        <v>31017603.113839068</v>
      </c>
      <c r="AF41" s="1">
        <f t="shared" si="7"/>
        <v>31796093.23422028</v>
      </c>
      <c r="AG41" s="1">
        <f t="shared" si="8"/>
        <v>32417011.20636638</v>
      </c>
      <c r="AH41" s="1">
        <f t="shared" si="9"/>
        <v>33050054.540118814</v>
      </c>
      <c r="AI41" s="1">
        <f t="shared" si="10"/>
        <v>33695460.02101237</v>
      </c>
      <c r="AK41" s="1">
        <f t="shared" si="20"/>
        <v>23283743.82532925</v>
      </c>
      <c r="AL41" s="1">
        <f t="shared" si="11"/>
        <v>23749356.30516078</v>
      </c>
      <c r="AM41" s="1">
        <f t="shared" si="12"/>
        <v>24224279.78682265</v>
      </c>
      <c r="AN41" s="1">
        <f t="shared" si="13"/>
        <v>24708700.46539949</v>
      </c>
      <c r="AO41" s="1">
        <f t="shared" si="14"/>
        <v>25202808.25937863</v>
      </c>
      <c r="AP41" s="1">
        <f t="shared" si="15"/>
        <v>25706796.885108236</v>
      </c>
      <c r="AQ41" s="1">
        <f t="shared" si="16"/>
        <v>26220863.93274426</v>
      </c>
      <c r="AR41" s="1">
        <f t="shared" si="17"/>
        <v>26745210.943716306</v>
      </c>
      <c r="AT41" t="s">
        <v>77</v>
      </c>
      <c r="AU41">
        <v>165397</v>
      </c>
    </row>
    <row r="42" spans="1:47" ht="12.75">
      <c r="A42" t="s">
        <v>83</v>
      </c>
      <c r="B42">
        <v>1138171</v>
      </c>
      <c r="C42">
        <v>1138227</v>
      </c>
      <c r="D42">
        <v>1136334</v>
      </c>
      <c r="E42">
        <v>1133066</v>
      </c>
      <c r="F42">
        <v>1128814</v>
      </c>
      <c r="G42" s="1">
        <f t="shared" si="23"/>
        <v>1120141.7104803547</v>
      </c>
      <c r="H42" s="1">
        <f t="shared" si="23"/>
        <v>1111536.0471768198</v>
      </c>
      <c r="I42" s="1">
        <f t="shared" si="23"/>
        <v>1102996.4982231043</v>
      </c>
      <c r="J42">
        <v>952654</v>
      </c>
      <c r="L42">
        <v>740373</v>
      </c>
      <c r="M42">
        <v>0.02956</v>
      </c>
      <c r="N42" s="1">
        <f t="shared" si="24"/>
        <v>1119899.3713678846</v>
      </c>
      <c r="O42" s="1">
        <f t="shared" si="24"/>
        <v>1153497.7341197582</v>
      </c>
      <c r="P42" s="1">
        <f t="shared" si="24"/>
        <v>1188104.0892042175</v>
      </c>
      <c r="Q42" s="1">
        <f t="shared" si="24"/>
        <v>1223748.6776347926</v>
      </c>
      <c r="R42" s="1">
        <f t="shared" si="24"/>
        <v>1260462.6476927265</v>
      </c>
      <c r="S42" s="1">
        <f t="shared" si="24"/>
        <v>1298278.0821461275</v>
      </c>
      <c r="T42" s="1">
        <f t="shared" si="24"/>
        <v>1337228.0262857277</v>
      </c>
      <c r="U42" s="1">
        <f t="shared" si="24"/>
        <v>1377346.5168017482</v>
      </c>
      <c r="W42" s="36">
        <v>125094</v>
      </c>
      <c r="X42" s="36">
        <v>102054</v>
      </c>
      <c r="Y42" s="36">
        <v>513226</v>
      </c>
      <c r="Z42" s="7">
        <f t="shared" si="18"/>
        <v>0.8310405700910217</v>
      </c>
      <c r="AB42" s="1">
        <f t="shared" si="19"/>
        <v>945866.2767010683</v>
      </c>
      <c r="AC42" s="1">
        <f t="shared" si="4"/>
        <v>945912.8149729933</v>
      </c>
      <c r="AD42" s="1">
        <f t="shared" si="5"/>
        <v>944339.6551738111</v>
      </c>
      <c r="AE42" s="1">
        <f t="shared" si="6"/>
        <v>941623.8145907536</v>
      </c>
      <c r="AF42" s="1">
        <f t="shared" si="7"/>
        <v>938090.2300867266</v>
      </c>
      <c r="AG42" s="1">
        <f t="shared" si="8"/>
        <v>930883.2056603262</v>
      </c>
      <c r="AH42" s="1">
        <f t="shared" si="9"/>
        <v>923731.5503225451</v>
      </c>
      <c r="AI42" s="1">
        <f t="shared" si="10"/>
        <v>916634.8386917292</v>
      </c>
      <c r="AK42" s="1">
        <f t="shared" si="20"/>
        <v>930681.8120261437</v>
      </c>
      <c r="AL42" s="1">
        <f t="shared" si="11"/>
        <v>958603.4145615856</v>
      </c>
      <c r="AM42" s="1">
        <f t="shared" si="12"/>
        <v>987362.6996197471</v>
      </c>
      <c r="AN42" s="1">
        <f t="shared" si="13"/>
        <v>1016984.798709752</v>
      </c>
      <c r="AO42" s="1">
        <f t="shared" si="14"/>
        <v>1047495.597317002</v>
      </c>
      <c r="AP42" s="1">
        <f t="shared" si="15"/>
        <v>1078921.757523396</v>
      </c>
      <c r="AQ42" s="1">
        <f t="shared" si="16"/>
        <v>1111290.741306183</v>
      </c>
      <c r="AR42" s="1">
        <f t="shared" si="17"/>
        <v>1144630.8345358078</v>
      </c>
      <c r="AT42" t="s">
        <v>80</v>
      </c>
      <c r="AU42">
        <v>31082266</v>
      </c>
    </row>
    <row r="43" spans="1:47" ht="12.75">
      <c r="A43" t="s">
        <v>84</v>
      </c>
      <c r="B43">
        <v>36070799</v>
      </c>
      <c r="C43">
        <v>36766356</v>
      </c>
      <c r="D43">
        <v>37445392</v>
      </c>
      <c r="E43">
        <v>38139640</v>
      </c>
      <c r="F43">
        <v>38858276</v>
      </c>
      <c r="G43" s="1">
        <f t="shared" si="23"/>
        <v>39543354.56481843</v>
      </c>
      <c r="H43" s="1">
        <f t="shared" si="23"/>
        <v>40240511.190948</v>
      </c>
      <c r="I43" s="1">
        <f t="shared" si="23"/>
        <v>40949958.816834815</v>
      </c>
      <c r="J43">
        <v>57077257</v>
      </c>
      <c r="L43">
        <v>25376052</v>
      </c>
      <c r="M43">
        <v>0.02762</v>
      </c>
      <c r="N43" s="1">
        <f t="shared" si="24"/>
        <v>37355714.35407472</v>
      </c>
      <c r="O43" s="1">
        <f t="shared" si="24"/>
        <v>38401859.950463235</v>
      </c>
      <c r="P43" s="1">
        <f t="shared" si="24"/>
        <v>39477302.82111799</v>
      </c>
      <c r="Q43" s="1">
        <f t="shared" si="24"/>
        <v>40582863.43527616</v>
      </c>
      <c r="R43" s="1">
        <f t="shared" si="24"/>
        <v>41719385.239389904</v>
      </c>
      <c r="S43" s="1">
        <f t="shared" si="24"/>
        <v>42887735.300602496</v>
      </c>
      <c r="T43" s="1">
        <f t="shared" si="24"/>
        <v>44088804.96824512</v>
      </c>
      <c r="U43" s="1">
        <f t="shared" si="24"/>
        <v>45323510.5538587</v>
      </c>
      <c r="W43" s="36">
        <v>1922306</v>
      </c>
      <c r="X43" s="36">
        <v>4418242</v>
      </c>
      <c r="Y43" s="36">
        <v>19035504</v>
      </c>
      <c r="Z43" s="7">
        <f t="shared" si="18"/>
        <v>0.9242472390898316</v>
      </c>
      <c r="AB43" s="1">
        <f t="shared" si="19"/>
        <v>33338336.38751426</v>
      </c>
      <c r="AC43" s="1">
        <f t="shared" si="4"/>
        <v>33981203.024393864</v>
      </c>
      <c r="AD43" s="1">
        <f t="shared" si="5"/>
        <v>34608800.17263647</v>
      </c>
      <c r="AE43" s="1">
        <f t="shared" si="6"/>
        <v>35250456.969880104</v>
      </c>
      <c r="AF43" s="1">
        <f t="shared" si="7"/>
        <v>35914654.30879067</v>
      </c>
      <c r="AG43" s="1">
        <f t="shared" si="8"/>
        <v>36547836.28088372</v>
      </c>
      <c r="AH43" s="1">
        <f t="shared" si="9"/>
        <v>37192181.367797166</v>
      </c>
      <c r="AI43" s="1">
        <f t="shared" si="10"/>
        <v>37847886.37730189</v>
      </c>
      <c r="AK43" s="1">
        <f t="shared" si="20"/>
        <v>34525915.85598195</v>
      </c>
      <c r="AL43" s="1">
        <f t="shared" si="11"/>
        <v>35492813.035130024</v>
      </c>
      <c r="AM43" s="1">
        <f t="shared" si="12"/>
        <v>36486788.13913152</v>
      </c>
      <c r="AN43" s="1">
        <f t="shared" si="13"/>
        <v>37508599.48441367</v>
      </c>
      <c r="AO43" s="1">
        <f t="shared" si="14"/>
        <v>38559026.62403119</v>
      </c>
      <c r="AP43" s="1">
        <f t="shared" si="15"/>
        <v>39638870.94239737</v>
      </c>
      <c r="AQ43" s="1">
        <f t="shared" si="16"/>
        <v>40748956.26667061</v>
      </c>
      <c r="AR43" s="1">
        <f t="shared" si="17"/>
        <v>41890129.49526275</v>
      </c>
      <c r="AT43" t="s">
        <v>82</v>
      </c>
      <c r="AU43">
        <v>10041133</v>
      </c>
    </row>
    <row r="44" spans="1:47" ht="12.75">
      <c r="A44" t="s">
        <v>85</v>
      </c>
      <c r="B44">
        <v>5255320</v>
      </c>
      <c r="C44">
        <v>5399991</v>
      </c>
      <c r="D44">
        <v>5548702</v>
      </c>
      <c r="E44">
        <v>5701579</v>
      </c>
      <c r="F44">
        <v>5858673</v>
      </c>
      <c r="G44" s="1">
        <f t="shared" si="23"/>
        <v>6003483.438700499</v>
      </c>
      <c r="H44" s="1">
        <f t="shared" si="23"/>
        <v>6151873.197010852</v>
      </c>
      <c r="I44" s="1">
        <f t="shared" si="23"/>
        <v>6303930.745962464</v>
      </c>
      <c r="J44">
        <v>10025096</v>
      </c>
      <c r="L44">
        <v>3524000</v>
      </c>
      <c r="M44">
        <v>0.02762</v>
      </c>
      <c r="N44" s="1">
        <f t="shared" si="24"/>
        <v>5187628.768405712</v>
      </c>
      <c r="O44" s="1">
        <f t="shared" si="24"/>
        <v>5332908.147628024</v>
      </c>
      <c r="P44" s="1">
        <f t="shared" si="24"/>
        <v>5482256.071260407</v>
      </c>
      <c r="Q44" s="1">
        <f t="shared" si="24"/>
        <v>5635786.4787601</v>
      </c>
      <c r="R44" s="1">
        <f t="shared" si="24"/>
        <v>5793616.500455232</v>
      </c>
      <c r="S44" s="1">
        <f t="shared" si="24"/>
        <v>5955866.546905058</v>
      </c>
      <c r="T44" s="1">
        <f t="shared" si="24"/>
        <v>6122660.400762727</v>
      </c>
      <c r="U44" s="1">
        <f t="shared" si="24"/>
        <v>6294125.311210666</v>
      </c>
      <c r="W44">
        <v>0</v>
      </c>
      <c r="X44">
        <v>0</v>
      </c>
      <c r="Y44" s="36">
        <v>3524000</v>
      </c>
      <c r="Z44" s="7">
        <f t="shared" si="18"/>
        <v>1</v>
      </c>
      <c r="AB44" s="1">
        <f t="shared" si="19"/>
        <v>5255320</v>
      </c>
      <c r="AC44" s="1">
        <f t="shared" si="4"/>
        <v>5399991</v>
      </c>
      <c r="AD44" s="1">
        <f t="shared" si="5"/>
        <v>5548702</v>
      </c>
      <c r="AE44" s="1">
        <f t="shared" si="6"/>
        <v>5701579</v>
      </c>
      <c r="AF44" s="1">
        <f t="shared" si="7"/>
        <v>5858673</v>
      </c>
      <c r="AG44" s="1">
        <f t="shared" si="8"/>
        <v>6003483.438700499</v>
      </c>
      <c r="AH44" s="1">
        <f t="shared" si="9"/>
        <v>6151873.197010852</v>
      </c>
      <c r="AI44" s="1">
        <f t="shared" si="10"/>
        <v>6303930.745962464</v>
      </c>
      <c r="AK44" s="1">
        <f t="shared" si="20"/>
        <v>5187628.768405712</v>
      </c>
      <c r="AL44" s="1">
        <f t="shared" si="11"/>
        <v>5332908.147628024</v>
      </c>
      <c r="AM44" s="1">
        <f t="shared" si="12"/>
        <v>5482256.071260407</v>
      </c>
      <c r="AN44" s="1">
        <f t="shared" si="13"/>
        <v>5635786.4787601</v>
      </c>
      <c r="AO44" s="1">
        <f t="shared" si="14"/>
        <v>5793616.500455232</v>
      </c>
      <c r="AP44" s="1">
        <f t="shared" si="15"/>
        <v>5955866.546905058</v>
      </c>
      <c r="AQ44" s="1">
        <f t="shared" si="16"/>
        <v>6122660.400762727</v>
      </c>
      <c r="AR44" s="1">
        <f t="shared" si="17"/>
        <v>6294125.311210666</v>
      </c>
      <c r="AT44" t="s">
        <v>83</v>
      </c>
      <c r="AU44">
        <v>417763.8</v>
      </c>
    </row>
    <row r="45" spans="1:47" ht="12.75">
      <c r="A45" t="s">
        <v>86</v>
      </c>
      <c r="B45">
        <v>26390258</v>
      </c>
      <c r="C45">
        <v>27269482</v>
      </c>
      <c r="D45">
        <v>28195754</v>
      </c>
      <c r="E45">
        <v>29170398</v>
      </c>
      <c r="F45">
        <v>30214531</v>
      </c>
      <c r="G45" s="1">
        <f t="shared" si="23"/>
        <v>31341084.927149776</v>
      </c>
      <c r="H45" s="1">
        <f t="shared" si="23"/>
        <v>32509642.60907492</v>
      </c>
      <c r="I45" s="1">
        <f t="shared" si="23"/>
        <v>33721770.162916124</v>
      </c>
      <c r="J45">
        <v>67604495</v>
      </c>
      <c r="L45">
        <v>16592091</v>
      </c>
      <c r="M45">
        <v>0.02762</v>
      </c>
      <c r="N45" s="1">
        <f t="shared" si="24"/>
        <v>24424974.063452184</v>
      </c>
      <c r="O45" s="1">
        <f t="shared" si="24"/>
        <v>25108994.687879007</v>
      </c>
      <c r="P45" s="1">
        <f t="shared" si="24"/>
        <v>25812171.288210884</v>
      </c>
      <c r="Q45" s="1">
        <f t="shared" si="24"/>
        <v>26535040.32694584</v>
      </c>
      <c r="R45" s="1">
        <f t="shared" si="24"/>
        <v>27278153.290197153</v>
      </c>
      <c r="S45" s="1">
        <f t="shared" si="24"/>
        <v>28042077.108429197</v>
      </c>
      <c r="T45" s="1">
        <f t="shared" si="24"/>
        <v>28827394.58897606</v>
      </c>
      <c r="U45" s="1">
        <f t="shared" si="24"/>
        <v>29634704.860672727</v>
      </c>
      <c r="W45" s="36">
        <v>1847402</v>
      </c>
      <c r="X45" s="36">
        <v>2629489</v>
      </c>
      <c r="Y45" s="36">
        <v>12115200</v>
      </c>
      <c r="Z45" s="7">
        <f t="shared" si="18"/>
        <v>0.8886576743100071</v>
      </c>
      <c r="AB45" s="1">
        <f t="shared" si="19"/>
        <v>23451905.29872106</v>
      </c>
      <c r="AC45" s="1">
        <f t="shared" si="4"/>
        <v>24233234.4537586</v>
      </c>
      <c r="AD45" s="1">
        <f t="shared" si="5"/>
        <v>25056373.17505708</v>
      </c>
      <c r="AE45" s="1">
        <f t="shared" si="6"/>
        <v>25922498.04537728</v>
      </c>
      <c r="AF45" s="1">
        <f t="shared" si="7"/>
        <v>26850374.84882761</v>
      </c>
      <c r="AG45" s="1">
        <f t="shared" si="8"/>
        <v>27851495.64171334</v>
      </c>
      <c r="AH45" s="1">
        <f t="shared" si="9"/>
        <v>28889943.393630028</v>
      </c>
      <c r="AI45" s="1">
        <f t="shared" si="10"/>
        <v>29967109.84659363</v>
      </c>
      <c r="AK45" s="1">
        <f t="shared" si="20"/>
        <v>21705440.646309663</v>
      </c>
      <c r="AL45" s="1">
        <f t="shared" si="11"/>
        <v>22313300.823592883</v>
      </c>
      <c r="AM45" s="1">
        <f t="shared" si="12"/>
        <v>22938184.105873022</v>
      </c>
      <c r="AN45" s="1">
        <f t="shared" si="13"/>
        <v>23580567.22466594</v>
      </c>
      <c r="AO45" s="1">
        <f t="shared" si="14"/>
        <v>24240940.26233847</v>
      </c>
      <c r="AP45" s="1">
        <f t="shared" si="15"/>
        <v>24919807.025998577</v>
      </c>
      <c r="AQ45" s="1">
        <f t="shared" si="16"/>
        <v>25617685.43185635</v>
      </c>
      <c r="AR45" s="1">
        <f t="shared" si="17"/>
        <v>26335107.900348887</v>
      </c>
      <c r="AT45" t="s">
        <v>84</v>
      </c>
      <c r="AU45">
        <v>43541648</v>
      </c>
    </row>
    <row r="46" spans="1:47" ht="12.75">
      <c r="A46" t="s">
        <v>87</v>
      </c>
      <c r="B46">
        <v>11025690</v>
      </c>
      <c r="C46">
        <v>11261795</v>
      </c>
      <c r="D46">
        <v>11502010</v>
      </c>
      <c r="E46">
        <v>11746035</v>
      </c>
      <c r="F46">
        <v>11993403</v>
      </c>
      <c r="G46" s="1">
        <f t="shared" si="23"/>
        <v>12206389.329931911</v>
      </c>
      <c r="H46" s="1">
        <f t="shared" si="23"/>
        <v>12423158.00393563</v>
      </c>
      <c r="I46" s="1">
        <f t="shared" si="23"/>
        <v>12643776.191235973</v>
      </c>
      <c r="J46">
        <v>17665577</v>
      </c>
      <c r="L46">
        <v>7323703</v>
      </c>
      <c r="M46">
        <v>0.02372</v>
      </c>
      <c r="N46" s="1">
        <f t="shared" si="24"/>
        <v>10208248.54512775</v>
      </c>
      <c r="O46" s="1">
        <f t="shared" si="24"/>
        <v>10453282.818399291</v>
      </c>
      <c r="P46" s="1">
        <f t="shared" si="24"/>
        <v>10704198.785755012</v>
      </c>
      <c r="Q46" s="1">
        <f t="shared" si="24"/>
        <v>10961137.62877265</v>
      </c>
      <c r="R46" s="1">
        <f t="shared" si="24"/>
        <v>11224243.91788995</v>
      </c>
      <c r="S46" s="1">
        <f t="shared" si="24"/>
        <v>11493665.693749374</v>
      </c>
      <c r="T46" s="1">
        <f t="shared" si="24"/>
        <v>11769554.550495338</v>
      </c>
      <c r="U46" s="1">
        <f t="shared" si="24"/>
        <v>12052065.721070906</v>
      </c>
      <c r="W46" s="36">
        <v>396673</v>
      </c>
      <c r="X46" s="36">
        <v>852646</v>
      </c>
      <c r="Y46" s="36">
        <v>6074384</v>
      </c>
      <c r="Z46" s="7">
        <f t="shared" si="18"/>
        <v>0.9458370990740613</v>
      </c>
      <c r="AB46" s="1">
        <f t="shared" si="19"/>
        <v>10428506.644889887</v>
      </c>
      <c r="AC46" s="1">
        <f t="shared" si="4"/>
        <v>10651823.513166768</v>
      </c>
      <c r="AD46" s="1">
        <f t="shared" si="5"/>
        <v>10879027.771920845</v>
      </c>
      <c r="AE46" s="1">
        <f t="shared" si="6"/>
        <v>11109835.670022393</v>
      </c>
      <c r="AF46" s="1">
        <f t="shared" si="7"/>
        <v>11343805.501546144</v>
      </c>
      <c r="AG46" s="1">
        <f t="shared" si="8"/>
        <v>11545255.873991374</v>
      </c>
      <c r="AH46" s="1">
        <f t="shared" si="9"/>
        <v>11750283.727781182</v>
      </c>
      <c r="AI46" s="1">
        <f t="shared" si="10"/>
        <v>11958952.594060317</v>
      </c>
      <c r="AK46" s="1">
        <f t="shared" si="20"/>
        <v>9655340.190550638</v>
      </c>
      <c r="AL46" s="1">
        <f t="shared" si="11"/>
        <v>9887102.696755514</v>
      </c>
      <c r="AM46" s="1">
        <f t="shared" si="12"/>
        <v>10124428.32743061</v>
      </c>
      <c r="AN46" s="1">
        <f t="shared" si="13"/>
        <v>10367450.61734986</v>
      </c>
      <c r="AO46" s="1">
        <f t="shared" si="14"/>
        <v>10616306.306596708</v>
      </c>
      <c r="AP46" s="1">
        <f t="shared" si="15"/>
        <v>10871135.417502966</v>
      </c>
      <c r="AQ46" s="1">
        <f t="shared" si="16"/>
        <v>11132081.333434427</v>
      </c>
      <c r="AR46" s="1">
        <f t="shared" si="17"/>
        <v>11399290.879467642</v>
      </c>
      <c r="AT46" t="s">
        <v>85</v>
      </c>
      <c r="AU46">
        <v>7122217</v>
      </c>
    </row>
    <row r="47" spans="1:47" ht="12.75">
      <c r="A47" t="s">
        <v>89</v>
      </c>
      <c r="B47">
        <v>12083553</v>
      </c>
      <c r="C47">
        <v>12160782</v>
      </c>
      <c r="D47">
        <v>12236805</v>
      </c>
      <c r="E47">
        <v>12311143</v>
      </c>
      <c r="F47">
        <v>12382920</v>
      </c>
      <c r="G47" s="1">
        <f t="shared" si="23"/>
        <v>12403447.181397539</v>
      </c>
      <c r="H47" s="1">
        <f t="shared" si="23"/>
        <v>12424008.390728403</v>
      </c>
      <c r="I47" s="1">
        <f t="shared" si="23"/>
        <v>12444603.684400737</v>
      </c>
      <c r="J47">
        <v>12842466</v>
      </c>
      <c r="L47">
        <v>9854805</v>
      </c>
      <c r="M47">
        <v>0.01686</v>
      </c>
      <c r="N47" s="1">
        <f t="shared" si="24"/>
        <v>12478400.048723482</v>
      </c>
      <c r="O47" s="1">
        <f t="shared" si="24"/>
        <v>12690569.43556778</v>
      </c>
      <c r="P47" s="1">
        <f t="shared" si="24"/>
        <v>12906346.324057974</v>
      </c>
      <c r="Q47" s="1">
        <f t="shared" si="24"/>
        <v>13125792.052299047</v>
      </c>
      <c r="R47" s="1">
        <f t="shared" si="24"/>
        <v>13348969.00132361</v>
      </c>
      <c r="S47" s="1">
        <f t="shared" si="24"/>
        <v>13575940.612824729</v>
      </c>
      <c r="T47" s="1">
        <f t="shared" si="24"/>
        <v>13806771.407190254</v>
      </c>
      <c r="U47" s="1">
        <f t="shared" si="24"/>
        <v>14041527.001843804</v>
      </c>
      <c r="W47" s="36">
        <v>403347</v>
      </c>
      <c r="X47" s="36">
        <v>4115009</v>
      </c>
      <c r="Y47" s="36">
        <v>5336449</v>
      </c>
      <c r="Z47" s="7">
        <f t="shared" si="18"/>
        <v>0.9590710318469011</v>
      </c>
      <c r="AB47" s="1">
        <f t="shared" si="19"/>
        <v>11588985.644086717</v>
      </c>
      <c r="AC47" s="1">
        <f t="shared" si="4"/>
        <v>11663053.740805222</v>
      </c>
      <c r="AD47" s="1">
        <f t="shared" si="5"/>
        <v>11735965.197859319</v>
      </c>
      <c r="AE47" s="1">
        <f t="shared" si="6"/>
        <v>11807260.620224753</v>
      </c>
      <c r="AF47" s="1">
        <f t="shared" si="7"/>
        <v>11876099.861677628</v>
      </c>
      <c r="AG47" s="1">
        <f t="shared" si="8"/>
        <v>11895786.886721475</v>
      </c>
      <c r="AH47" s="1">
        <f t="shared" si="9"/>
        <v>11915506.546970448</v>
      </c>
      <c r="AI47" s="1">
        <f t="shared" si="10"/>
        <v>11935258.896523962</v>
      </c>
      <c r="AK47" s="1">
        <f t="shared" si="20"/>
        <v>11967672.01052765</v>
      </c>
      <c r="AL47" s="1">
        <f t="shared" si="11"/>
        <v>12171157.523294736</v>
      </c>
      <c r="AM47" s="1">
        <f t="shared" si="12"/>
        <v>12378102.886387741</v>
      </c>
      <c r="AN47" s="1">
        <f t="shared" si="13"/>
        <v>12588566.927406302</v>
      </c>
      <c r="AO47" s="1">
        <f t="shared" si="14"/>
        <v>12802609.474191733</v>
      </c>
      <c r="AP47" s="1">
        <f t="shared" si="15"/>
        <v>13020291.371834064</v>
      </c>
      <c r="AQ47" s="1">
        <f t="shared" si="16"/>
        <v>13241674.499968247</v>
      </c>
      <c r="AR47" s="1">
        <f t="shared" si="17"/>
        <v>13466821.790364461</v>
      </c>
      <c r="AT47" t="s">
        <v>86</v>
      </c>
      <c r="AU47">
        <v>34039740</v>
      </c>
    </row>
    <row r="48" spans="46:47" ht="12.75">
      <c r="AT48" t="s">
        <v>87</v>
      </c>
      <c r="AU48">
        <v>12625420</v>
      </c>
    </row>
    <row r="49" spans="46:47" ht="12.75">
      <c r="AT49" t="s">
        <v>89</v>
      </c>
      <c r="AU49">
        <v>4816143.5</v>
      </c>
    </row>
  </sheetData>
  <sheetProtection selectLockedCells="1" selectUnlockedCells="1"/>
  <hyperlinks>
    <hyperlink ref="L3" r:id="rId1" display="From http://www.mara.org.za/popatrisk.htm#Tpop"/>
    <hyperlink ref="W3" r:id="rId2" display="From http://www.mara.org.za/popatrisk.htm#Tpop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Renshaw</dc:creator>
  <cp:keywords/>
  <dc:description/>
  <cp:lastModifiedBy>Alexander Berger</cp:lastModifiedBy>
  <cp:lastPrinted>2011-11-14T17:53:08Z</cp:lastPrinted>
  <dcterms:created xsi:type="dcterms:W3CDTF">2011-06-26T14:08:08Z</dcterms:created>
  <dcterms:modified xsi:type="dcterms:W3CDTF">2011-11-29T16:06:04Z</dcterms:modified>
  <cp:category/>
  <cp:version/>
  <cp:contentType/>
  <cp:contentStatus/>
  <cp:revision>5</cp:revision>
</cp:coreProperties>
</file>